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X:\1119 - JDA - Finetown Proper 001\7. REPORT\7.2 Civil Engineer\Stage 3\Reports\Final Design Review Report\Rev1\"/>
    </mc:Choice>
  </mc:AlternateContent>
  <xr:revisionPtr revIDLastSave="0" documentId="13_ncr:1_{DF887790-0C6D-4525-92EC-6BEBCEE17F6A}" xr6:coauthVersionLast="47" xr6:coauthVersionMax="47" xr10:uidLastSave="{00000000-0000-0000-0000-000000000000}"/>
  <bookViews>
    <workbookView xWindow="28680" yWindow="-120" windowWidth="29040" windowHeight="15720" tabRatio="846" activeTab="18" xr2:uid="{00000000-000D-0000-FFFF-FFFF00000000}"/>
  </bookViews>
  <sheets>
    <sheet name="1200" sheetId="35" r:id="rId1"/>
    <sheet name="1300" sheetId="40" r:id="rId2"/>
    <sheet name="1400" sheetId="41" r:id="rId3"/>
    <sheet name="1500" sheetId="43" r:id="rId4"/>
    <sheet name="1700" sheetId="4" r:id="rId5"/>
    <sheet name="2100" sheetId="65" r:id="rId6"/>
    <sheet name="2200" sheetId="53" r:id="rId7"/>
    <sheet name="2300" sheetId="54" r:id="rId8"/>
    <sheet name="3300" sheetId="55" r:id="rId9"/>
    <sheet name="3400" sheetId="56" r:id="rId10"/>
    <sheet name="3500" sheetId="57" r:id="rId11"/>
    <sheet name="3600" sheetId="58" r:id="rId12"/>
    <sheet name="3800" sheetId="59" r:id="rId13"/>
    <sheet name="4100" sheetId="60" r:id="rId14"/>
    <sheet name="4200" sheetId="61" r:id="rId15"/>
    <sheet name="5600" sheetId="62" r:id="rId16"/>
    <sheet name="5700" sheetId="64" r:id="rId17"/>
    <sheet name="8100" sheetId="63" r:id="rId18"/>
    <sheet name="Sum" sheetId="12" r:id="rId19"/>
    <sheet name="Sum Opt2" sheetId="39" state="hidden" r:id="rId20"/>
  </sheets>
  <definedNames>
    <definedName name="_xlnm.Print_Area" localSheetId="0">'1200'!$A$1:$J$64</definedName>
    <definedName name="_xlnm.Print_Area" localSheetId="1">'1300'!$A$1:$J$56</definedName>
    <definedName name="_xlnm.Print_Area" localSheetId="2">'1400'!$A$1:$J$109</definedName>
    <definedName name="_xlnm.Print_Area" localSheetId="3">'1500'!$A$1:$J$62</definedName>
    <definedName name="_xlnm.Print_Area" localSheetId="4">'1700'!$A$1:$J$61</definedName>
    <definedName name="_xlnm.Print_Area" localSheetId="5">'2100'!$A$1:$J$61</definedName>
    <definedName name="_xlnm.Print_Area" localSheetId="6">'2200'!$A$1:$J$108</definedName>
    <definedName name="_xlnm.Print_Area" localSheetId="7">'2300'!$A$1:$J$59</definedName>
    <definedName name="_xlnm.Print_Area" localSheetId="8">'3300'!$A$1:$J$62</definedName>
    <definedName name="_xlnm.Print_Area" localSheetId="9">'3400'!$A$1:$J$62</definedName>
    <definedName name="_xlnm.Print_Area" localSheetId="10">'3500'!$A$1:$J$62</definedName>
    <definedName name="_xlnm.Print_Area" localSheetId="11">'3600'!$A$1:$J$62</definedName>
    <definedName name="_xlnm.Print_Area" localSheetId="12">'3800'!$A$1:$J$59</definedName>
    <definedName name="_xlnm.Print_Area" localSheetId="13">'4100'!$A$1:$J$63</definedName>
    <definedName name="_xlnm.Print_Area" localSheetId="14">'4200'!$A$1:$J$61</definedName>
    <definedName name="_xlnm.Print_Area" localSheetId="15">'5600'!$A$1:$J$61</definedName>
    <definedName name="_xlnm.Print_Area" localSheetId="16">'5700'!$A$1:$J$62</definedName>
    <definedName name="_xlnm.Print_Area" localSheetId="17">'8100'!$A$1:$J$63</definedName>
    <definedName name="_xlnm.Print_Area" localSheetId="18">Sum!$A$1:$C$34</definedName>
    <definedName name="_xlnm.Print_Area" localSheetId="19">'Sum Opt2'!$A$1:$C$39</definedName>
    <definedName name="_xlnm.Print_Titles" localSheetId="0">'1200'!$1:$6</definedName>
    <definedName name="_xlnm.Print_Titles" localSheetId="1">'1300'!$1:$6</definedName>
    <definedName name="_xlnm.Print_Titles" localSheetId="2">'1400'!$1:$9</definedName>
    <definedName name="_xlnm.Print_Titles" localSheetId="3">'1500'!$1:$6</definedName>
    <definedName name="_xlnm.Print_Titles" localSheetId="4">'1700'!$1:$6</definedName>
    <definedName name="_xlnm.Print_Titles" localSheetId="5">'2100'!$1:$6</definedName>
    <definedName name="_xlnm.Print_Titles" localSheetId="6">'2200'!$1:$9</definedName>
    <definedName name="_xlnm.Print_Titles" localSheetId="7">'2300'!$1:$6</definedName>
    <definedName name="_xlnm.Print_Titles" localSheetId="8">'3300'!$1:$6</definedName>
    <definedName name="_xlnm.Print_Titles" localSheetId="9">'3400'!$1:$6</definedName>
    <definedName name="_xlnm.Print_Titles" localSheetId="10">'3500'!$1:$6</definedName>
    <definedName name="_xlnm.Print_Titles" localSheetId="11">'3600'!$1:$6</definedName>
    <definedName name="_xlnm.Print_Titles" localSheetId="12">'3800'!$1:$6</definedName>
    <definedName name="_xlnm.Print_Titles" localSheetId="13">'4100'!$1:$6</definedName>
    <definedName name="_xlnm.Print_Titles" localSheetId="14">'4200'!$1:$6</definedName>
    <definedName name="_xlnm.Print_Titles" localSheetId="15">'5600'!$1:$6</definedName>
    <definedName name="_xlnm.Print_Titles" localSheetId="16">'5700'!$1:$6</definedName>
    <definedName name="_xlnm.Print_Titles" localSheetId="17">'8100'!$1:$6</definedName>
    <definedName name="Tender" localSheetId="0">'1200'!$A$1:$I$63</definedName>
    <definedName name="Tender" localSheetId="1">'1300'!$A$1:$I$47</definedName>
    <definedName name="Tender" localSheetId="2">'1400'!$A$1:$I$75</definedName>
    <definedName name="Tender" localSheetId="3">'1500'!$A$1:$I$12</definedName>
    <definedName name="Tender" localSheetId="4">'1700'!$A$1:$I$7</definedName>
    <definedName name="Tender" localSheetId="5">'2100'!$A$1:$I$7</definedName>
    <definedName name="Tender" localSheetId="6">'2200'!$A$1:$I$9</definedName>
    <definedName name="Tender" localSheetId="7">'2300'!$A$1:$I$7</definedName>
    <definedName name="Tender" localSheetId="8">'3300'!$A$1:$I$7</definedName>
    <definedName name="Tender" localSheetId="9">'3400'!$A$1:$I$7</definedName>
    <definedName name="Tender" localSheetId="10">'3500'!$A$1:$I$7</definedName>
    <definedName name="Tender" localSheetId="11">'3600'!$A$1:$I$7</definedName>
    <definedName name="Tender" localSheetId="12">'3800'!$A$1:$I$7</definedName>
    <definedName name="Tender" localSheetId="13">'4100'!$A$1:$I$7</definedName>
    <definedName name="Tender" localSheetId="14">'4200'!$A$1:$I$7</definedName>
    <definedName name="Tender" localSheetId="15">'5600'!$A$1:$I$7</definedName>
    <definedName name="Tender" localSheetId="16">'5700'!$A$1:$I$7</definedName>
    <definedName name="Tender" localSheetId="17">'8100'!$A$1:$I$7</definedName>
    <definedName name="Ten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63" l="1"/>
  <c r="I11" i="35"/>
  <c r="J11" i="35"/>
  <c r="J15" i="35"/>
  <c r="I19" i="35"/>
  <c r="J19" i="35"/>
  <c r="I23" i="35"/>
  <c r="J23" i="35"/>
  <c r="J27" i="35"/>
  <c r="J31" i="35"/>
  <c r="H13" i="58"/>
  <c r="H29" i="43"/>
  <c r="H21" i="53"/>
  <c r="H15" i="43"/>
  <c r="H23" i="55"/>
  <c r="H21" i="55"/>
  <c r="H19" i="55"/>
  <c r="H55" i="53"/>
  <c r="H39" i="53"/>
  <c r="H37" i="53"/>
  <c r="H35" i="53"/>
  <c r="H27" i="53"/>
  <c r="H25" i="53"/>
  <c r="H19" i="53"/>
  <c r="H17" i="53"/>
  <c r="H26" i="65"/>
  <c r="H24" i="65"/>
  <c r="H21" i="65"/>
  <c r="H17" i="65"/>
  <c r="H15" i="65"/>
  <c r="H13" i="64" l="1"/>
  <c r="H25" i="62"/>
  <c r="H21" i="62"/>
  <c r="H15" i="62"/>
  <c r="H17" i="61"/>
  <c r="H15" i="61"/>
  <c r="H13" i="61"/>
  <c r="H15" i="60"/>
  <c r="H13" i="60"/>
  <c r="H17" i="57"/>
  <c r="H15" i="57"/>
  <c r="H11" i="57"/>
  <c r="H29" i="56"/>
  <c r="H25" i="56"/>
  <c r="H19" i="56"/>
  <c r="H15" i="56"/>
  <c r="H33" i="55"/>
  <c r="H31" i="55"/>
  <c r="H27" i="55"/>
  <c r="H15" i="55"/>
  <c r="H15" i="54"/>
  <c r="H13" i="54"/>
  <c r="H53" i="53"/>
  <c r="H51" i="53"/>
  <c r="H45" i="53"/>
  <c r="H43" i="53"/>
  <c r="H21" i="4"/>
  <c r="H19" i="4"/>
  <c r="H15" i="4"/>
  <c r="H11" i="4"/>
  <c r="H27" i="43"/>
  <c r="H23" i="43"/>
  <c r="H19" i="43"/>
  <c r="H17" i="43"/>
  <c r="H11" i="43"/>
  <c r="I41" i="41" l="1"/>
  <c r="H63" i="53" l="1"/>
  <c r="B23" i="12" l="1"/>
  <c r="B21" i="12"/>
  <c r="B20" i="12"/>
  <c r="B19" i="12"/>
  <c r="B18" i="12"/>
  <c r="B17" i="12"/>
  <c r="B16" i="12"/>
  <c r="B15" i="12"/>
  <c r="B14" i="12"/>
  <c r="B13" i="12"/>
  <c r="J71" i="41"/>
  <c r="J41" i="41"/>
  <c r="H43" i="41" s="1"/>
  <c r="A3" i="40"/>
  <c r="A3" i="41" s="1"/>
  <c r="A3" i="43" s="1"/>
  <c r="A3" i="4" s="1"/>
  <c r="A3" i="64" s="1"/>
  <c r="A1" i="40"/>
  <c r="A1" i="41" s="1"/>
  <c r="A1" i="43" s="1"/>
  <c r="A1" i="4" s="1"/>
  <c r="H33" i="35"/>
  <c r="H29" i="35"/>
  <c r="H25" i="35"/>
  <c r="H21" i="35"/>
  <c r="H17" i="35"/>
  <c r="A2" i="39"/>
  <c r="A1" i="64" l="1"/>
  <c r="A1" i="65"/>
  <c r="A4" i="53" s="1"/>
  <c r="H13" i="35"/>
  <c r="A1" i="58"/>
  <c r="A1" i="62"/>
  <c r="A1" i="63"/>
  <c r="A1" i="12" s="1"/>
  <c r="A1" i="59"/>
  <c r="A1" i="57"/>
  <c r="A1" i="61"/>
  <c r="A1" i="53"/>
  <c r="A1" i="55"/>
  <c r="A1" i="54"/>
  <c r="A1" i="56"/>
  <c r="A1" i="60"/>
  <c r="A3" i="54"/>
  <c r="A3" i="60"/>
  <c r="A3" i="53"/>
  <c r="A3" i="59"/>
  <c r="A3" i="61"/>
  <c r="A3" i="57"/>
  <c r="A3" i="56"/>
  <c r="A3" i="55"/>
  <c r="A3" i="58"/>
  <c r="A3" i="62"/>
</calcChain>
</file>

<file path=xl/sharedStrings.xml><?xml version="1.0" encoding="utf-8"?>
<sst xmlns="http://schemas.openxmlformats.org/spreadsheetml/2006/main" count="709" uniqueCount="321">
  <si>
    <t xml:space="preserve">Section </t>
  </si>
  <si>
    <t>Description</t>
  </si>
  <si>
    <t>Unit</t>
  </si>
  <si>
    <t>Qty</t>
  </si>
  <si>
    <t>Rate</t>
  </si>
  <si>
    <t>Amount</t>
  </si>
  <si>
    <t>(R)</t>
  </si>
  <si>
    <t>SECTION 1200</t>
  </si>
  <si>
    <t>GENERAL REQUIREMENTS AND PROVISIONS</t>
  </si>
  <si>
    <t>B12.01</t>
  </si>
  <si>
    <t>(a)</t>
  </si>
  <si>
    <t>Prov sum</t>
  </si>
  <si>
    <t>(b)</t>
  </si>
  <si>
    <t>Overheads, charges and profit on B12.01 a) above</t>
  </si>
  <si>
    <t>%</t>
  </si>
  <si>
    <t>(c)</t>
  </si>
  <si>
    <t>Accredited EPWP training courses for selected local and other labourers</t>
  </si>
  <si>
    <t>(d)</t>
  </si>
  <si>
    <t>Overheads, charges and profit on B12.01 c) above</t>
  </si>
  <si>
    <t>(e)</t>
  </si>
  <si>
    <t>Payment of labour wages while on accredited EPWP training courses</t>
  </si>
  <si>
    <t>(f)</t>
  </si>
  <si>
    <t>Overheads, charges and profit on B12.01 e) above</t>
  </si>
  <si>
    <t>(i)</t>
  </si>
  <si>
    <t>Site office consumables and personal protective 
equipment</t>
  </si>
  <si>
    <t>(j)</t>
  </si>
  <si>
    <t>Overheads, charges and profit on B12.01 i) above</t>
  </si>
  <si>
    <t>B12.02</t>
  </si>
  <si>
    <t>Locating existing services</t>
  </si>
  <si>
    <t>Overheads, charges and profit on B12.02 a) above</t>
  </si>
  <si>
    <t>Relocating existing services</t>
  </si>
  <si>
    <t xml:space="preserve">(d) </t>
  </si>
  <si>
    <t>Overheads, charges and profit on above</t>
  </si>
  <si>
    <t>Total Carried Forward To Summary Of Schedules</t>
  </si>
  <si>
    <t>SECTION 1300</t>
  </si>
  <si>
    <t>CONTRACTORS ESTABLISHMENT ON SITE AND</t>
  </si>
  <si>
    <t>GENERAL OBLIGATIONS</t>
  </si>
  <si>
    <t>The Contractor's general obligations</t>
  </si>
  <si>
    <t xml:space="preserve">Fixed obligations                              </t>
  </si>
  <si>
    <t>Lump sum</t>
  </si>
  <si>
    <t xml:space="preserve">Value-related obligations                   </t>
  </si>
  <si>
    <t>Lump Sum</t>
  </si>
  <si>
    <t xml:space="preserve">Time-related obligations                    </t>
  </si>
  <si>
    <t>B13.02</t>
  </si>
  <si>
    <t xml:space="preserve"> (a)</t>
  </si>
  <si>
    <t>Compliance with Occupational Health and Safety Act (Act 85 of 1993) and its regulations and with the Employers Health and Safety Specification</t>
  </si>
  <si>
    <t>Months</t>
  </si>
  <si>
    <t>Compliance with Environmental Management plan</t>
  </si>
  <si>
    <t>CONTRACTORS ESTABLISHMENT ON SITE AND GENERAL 
OBLIGATIONS</t>
  </si>
  <si>
    <t>SECTION 1400</t>
  </si>
  <si>
    <t>HOUSING, OFFICES AND LABORATORIES FOR THE 
ENGINEERS SITE PERSONNEL</t>
  </si>
  <si>
    <t>B14.01</t>
  </si>
  <si>
    <t>Office and laboratory accommodation:</t>
  </si>
  <si>
    <t>Interior floor space only</t>
  </si>
  <si>
    <t>m²</t>
  </si>
  <si>
    <t>Ablution units</t>
  </si>
  <si>
    <t>No.</t>
  </si>
  <si>
    <t>Chairs</t>
  </si>
  <si>
    <t>Desk complete with drawers and locks</t>
  </si>
  <si>
    <t>Conference tables</t>
  </si>
  <si>
    <t>Items measured by number:</t>
  </si>
  <si>
    <t>220/250 volt power points</t>
  </si>
  <si>
    <t>(iii)</t>
  </si>
  <si>
    <t>Double 80 watt flourescent-light fitting complete 
with ballst and tubes</t>
  </si>
  <si>
    <t>(xi)</t>
  </si>
  <si>
    <t>Air-conditioning units with with 2.2 kW minimum 
capacity, mounted and with own power connection</t>
  </si>
  <si>
    <t>(xii)</t>
  </si>
  <si>
    <t>Microwave</t>
  </si>
  <si>
    <t>(xiv)</t>
  </si>
  <si>
    <t>General-purpose steel cupboards with shelves</t>
  </si>
  <si>
    <t>(xv)</t>
  </si>
  <si>
    <t>Steel filing hanger-rail for drawings</t>
  </si>
  <si>
    <t>(xvi)</t>
  </si>
  <si>
    <t>Refrigerator</t>
  </si>
  <si>
    <t>Prime-cost items and items paid for in a lump sum:</t>
  </si>
  <si>
    <t>PC Sum</t>
  </si>
  <si>
    <t>(iv)</t>
  </si>
  <si>
    <t>Handling cost and profit in respect of subitem
B14.03 (b)(iii) above</t>
  </si>
  <si>
    <t>(vii)</t>
  </si>
  <si>
    <t>Notice boards as specified</t>
  </si>
  <si>
    <t>Car ports:</t>
  </si>
  <si>
    <t>Car ports, as specified, at offices and laboratory buildings</t>
  </si>
  <si>
    <t>Services:</t>
  </si>
  <si>
    <t>Services at offices and laboratories:</t>
  </si>
  <si>
    <t>Fixed costs</t>
  </si>
  <si>
    <t>(ii)</t>
  </si>
  <si>
    <t>Running costs</t>
  </si>
  <si>
    <t>Month</t>
  </si>
  <si>
    <t>B14.10</t>
  </si>
  <si>
    <t>Provision of A3 printer with photostat features</t>
  </si>
  <si>
    <t>HOUSING, OFFICES AND LABORATORIES FOR THE</t>
  </si>
  <si>
    <t>ENGINEERS SITE PERSONNEL</t>
  </si>
  <si>
    <t>SECTION 1500</t>
  </si>
  <si>
    <t>ACCOMMODATION OF TRAFFIC</t>
  </si>
  <si>
    <t>Accommodating traffic and maintaining temporary deviations</t>
  </si>
  <si>
    <t>km</t>
  </si>
  <si>
    <t>B15.03</t>
  </si>
  <si>
    <t>Temporary traffic-control facilities:</t>
  </si>
  <si>
    <t xml:space="preserve"> Flagmen</t>
  </si>
  <si>
    <t>Man-days</t>
  </si>
  <si>
    <t xml:space="preserve"> Portable STOP and GO-RY signs</t>
  </si>
  <si>
    <t>Amber flicker lights</t>
  </si>
  <si>
    <t xml:space="preserve"> Road signs, R- and TR-series, (size indicated)</t>
  </si>
  <si>
    <t xml:space="preserve">(i) </t>
  </si>
  <si>
    <t>900mm diameter</t>
  </si>
  <si>
    <t xml:space="preserve">(h) </t>
  </si>
  <si>
    <t>Delineators (DTG50J) (800 x 200)</t>
  </si>
  <si>
    <t>Mounted back to back</t>
  </si>
  <si>
    <t>No</t>
  </si>
  <si>
    <t xml:space="preserve"> (l)</t>
  </si>
  <si>
    <t>Movable barriers (Road Traffic Plastic Barriers - Yellow
2.0m (L) x 1.0m (H) x 340mm (D)</t>
  </si>
  <si>
    <t>m</t>
  </si>
  <si>
    <t>Carried forward to Summary of Schedules</t>
  </si>
  <si>
    <t>Total</t>
  </si>
  <si>
    <t>SECTION 1700</t>
  </si>
  <si>
    <t>CLEARING AND GRUBBING</t>
  </si>
  <si>
    <t>Clearing and grubbing</t>
  </si>
  <si>
    <t>Removal and grubbing of large trees and tree stumps</t>
  </si>
  <si>
    <t>Girth exceeding 1m up to 2m</t>
  </si>
  <si>
    <t>Cleaning out of hydraulic structures:</t>
  </si>
  <si>
    <t>Pipes with internal diameter up to and including 750mm</t>
  </si>
  <si>
    <r>
      <t>m</t>
    </r>
    <r>
      <rPr>
        <vertAlign val="superscript"/>
        <sz val="9"/>
        <rFont val="Microsoft Sans Serif"/>
        <family val="2"/>
      </rPr>
      <t>3</t>
    </r>
  </si>
  <si>
    <t>21.01</t>
  </si>
  <si>
    <t>Excavating soft material situated in the following depth ranges
below the surface level:</t>
  </si>
  <si>
    <t>0 m to 1,5 m</t>
  </si>
  <si>
    <t>m³</t>
  </si>
  <si>
    <t>Extra over subitem 22.01 (a) for excavation in hard material,
irrespective of depth</t>
  </si>
  <si>
    <t>SECTION 2200</t>
  </si>
  <si>
    <t>PREFABRICATED CULVERTS</t>
  </si>
  <si>
    <t>Excavation</t>
  </si>
  <si>
    <t>Exceeding 1,5 m and up to 3,0 m</t>
  </si>
  <si>
    <t>22.02</t>
  </si>
  <si>
    <t>Backfilling</t>
  </si>
  <si>
    <t>Using excavated material</t>
  </si>
  <si>
    <t>Using imported selected material</t>
  </si>
  <si>
    <t>22.03</t>
  </si>
  <si>
    <t>Concrete pipe culverts</t>
  </si>
  <si>
    <t>On class B Bedding</t>
  </si>
  <si>
    <t>600mm Ø Class 100D (Interlocking)</t>
  </si>
  <si>
    <t>B22.17</t>
  </si>
  <si>
    <t>Manholes, catchpits, precast inlet and outlet structures complete:</t>
  </si>
  <si>
    <t>Manholes</t>
  </si>
  <si>
    <t>Reinforced concrete manholes</t>
  </si>
  <si>
    <t>Brick manholes</t>
  </si>
  <si>
    <t>Catchpits as per JRA standards</t>
  </si>
  <si>
    <t>Total Carried Forward To Next Page</t>
  </si>
  <si>
    <t>Total Carried Forward Brought Down From Previous Page</t>
  </si>
  <si>
    <t>Overhaul on excavated material carted to spoil, backfill material (but
excluding portland cement), existing structures demolished and
removed to spoil, and removing and relaying, and removing and
stacking existing prefabricated culverts, for haul in excess of the
free haul distance</t>
  </si>
  <si>
    <t>m³-km</t>
  </si>
  <si>
    <t>Total Carried Forward to Summary of Schedules</t>
  </si>
  <si>
    <t>SECTION 2300</t>
  </si>
  <si>
    <t>CONCRETE KERBING, CONCRETE CHANNELLING, CHUTES AND
DOWNPIPES, AND CONCRETE LININGS FOR OPEN DRAINS</t>
  </si>
  <si>
    <t>23.01</t>
  </si>
  <si>
    <t>Concrete kerbing</t>
  </si>
  <si>
    <r>
      <t>m</t>
    </r>
    <r>
      <rPr>
        <vertAlign val="superscript"/>
        <sz val="9"/>
        <rFont val="Arial"/>
        <family val="2"/>
      </rPr>
      <t>2</t>
    </r>
  </si>
  <si>
    <t>SECTION 3300</t>
  </si>
  <si>
    <t>MASS EARTHWORKS</t>
  </si>
  <si>
    <t>B33.01</t>
  </si>
  <si>
    <t>Material in compacted layer thickness of 150mm</t>
  </si>
  <si>
    <t>Soft excavation</t>
  </si>
  <si>
    <t>Intermediate excavation</t>
  </si>
  <si>
    <t>Hard excavation</t>
  </si>
  <si>
    <t>Roadbed preparation and the compaction of material</t>
  </si>
  <si>
    <t>Finishing-off cut and fill slopes, medians and interchange areas</t>
  </si>
  <si>
    <t>Cut slopes</t>
  </si>
  <si>
    <t>Fill slopes</t>
  </si>
  <si>
    <t>Non-cemented material</t>
  </si>
  <si>
    <t>Cemented material</t>
  </si>
  <si>
    <t>SECTION 3400</t>
  </si>
  <si>
    <t>PAVEMENT LAYERS OF GRAVEL MATERIAL</t>
  </si>
  <si>
    <t>B34.01</t>
  </si>
  <si>
    <t>93% modified AASHTO density (150mm thick)</t>
  </si>
  <si>
    <t>Gravel subbase (chemically stabilized C4 material) compacted to:</t>
  </si>
  <si>
    <t>95% modified AASHTO density (150mm thick), min.G6 used</t>
  </si>
  <si>
    <t>SECTION 3500</t>
  </si>
  <si>
    <t>STABILIZATION</t>
  </si>
  <si>
    <t>35.01</t>
  </si>
  <si>
    <t>Chemical stabilization (150mm thick) extra over unstabilized
compacted layers (subbase using minimum G6 material)</t>
  </si>
  <si>
    <t>35.02</t>
  </si>
  <si>
    <t>Chemical stabilization agent:</t>
  </si>
  <si>
    <t>Ordinary portland cement</t>
  </si>
  <si>
    <t>ton</t>
  </si>
  <si>
    <t>35.04</t>
  </si>
  <si>
    <t>Provision and application of water for curing</t>
  </si>
  <si>
    <r>
      <t>k</t>
    </r>
    <r>
      <rPr>
        <i/>
        <sz val="9"/>
        <rFont val="Arial"/>
        <family val="2"/>
      </rPr>
      <t>l</t>
    </r>
  </si>
  <si>
    <t>SECTION 3600</t>
  </si>
  <si>
    <t>CRUSHED STONE BASE</t>
  </si>
  <si>
    <t>36.01</t>
  </si>
  <si>
    <t>Crushed-stone base:</t>
  </si>
  <si>
    <t>CRUSHED-STONE BASE</t>
  </si>
  <si>
    <t>SECTION 3800</t>
  </si>
  <si>
    <t>BREAKING UP EXISTING PAVEMENT LAYERS</t>
  </si>
  <si>
    <t>38.08</t>
  </si>
  <si>
    <t>Sawing or cutting asphalt or cemented pavement layers:</t>
  </si>
  <si>
    <t>Cutting asphalt</t>
  </si>
  <si>
    <t>SECTION 4100</t>
  </si>
  <si>
    <t>PRIME COAT</t>
  </si>
  <si>
    <t>Prime coat</t>
  </si>
  <si>
    <t>MC-30 cut-back bitumen</t>
  </si>
  <si>
    <t>ℓ</t>
  </si>
  <si>
    <t xml:space="preserve">Extra over item 41.01 for applying the prime coat in areas accessible only to hand held equipment </t>
  </si>
  <si>
    <t>SECTION 4200</t>
  </si>
  <si>
    <t>ASPHALT BASE AND SURFACING</t>
  </si>
  <si>
    <t>Tack coat of 30% stable grade emulsion</t>
  </si>
  <si>
    <t>100mm cores in asphalt paving</t>
  </si>
  <si>
    <t>SECTION 5600</t>
  </si>
  <si>
    <t>ROAD SIGNS</t>
  </si>
  <si>
    <t>B56.01</t>
  </si>
  <si>
    <t>Road sign boards with painted background.  Symbols, lettering and borders in Class III retro-reflective material, where the sign board is constructed from:</t>
  </si>
  <si>
    <t>Aluminium sheet (2.0mm thick):</t>
  </si>
  <si>
    <r>
      <t>Area not exceeding 2 m</t>
    </r>
    <r>
      <rPr>
        <vertAlign val="superscript"/>
        <sz val="9"/>
        <rFont val="Arial"/>
        <family val="2"/>
      </rPr>
      <t xml:space="preserve">2  </t>
    </r>
    <r>
      <rPr>
        <sz val="9"/>
        <rFont val="Arial"/>
        <family val="2"/>
      </rPr>
      <t>(W410)</t>
    </r>
  </si>
  <si>
    <t>B56.02</t>
  </si>
  <si>
    <t>Extra over item 56.01 for using:</t>
  </si>
  <si>
    <t>Class III</t>
  </si>
  <si>
    <t>Lettering, symbols, numbers, arrows, emblems and borders of 
retro-reflective material:</t>
  </si>
  <si>
    <t>SECTION 8100</t>
  </si>
  <si>
    <t>TESTING MATERIALS AND WORKMANSHIP</t>
  </si>
  <si>
    <t>81.02</t>
  </si>
  <si>
    <t>Other special tests requested by the engineer</t>
  </si>
  <si>
    <t>Prov Sum</t>
  </si>
  <si>
    <t>SUMMARY OF SCHEDULES</t>
  </si>
  <si>
    <t>SECTION</t>
  </si>
  <si>
    <t>DESCRIPTION</t>
  </si>
  <si>
    <t>AMOUNT ( R )</t>
  </si>
  <si>
    <t>CONTRACTORS ESTABLISHMENT ON SITE AND GENERAL OBLIGATIONS</t>
  </si>
  <si>
    <t>HOUSING, OFFICES AND LABORATORIES FOR THE ENGINEERS SITE PERSONNEL</t>
  </si>
  <si>
    <t>a</t>
  </si>
  <si>
    <t>b</t>
  </si>
  <si>
    <t>Part C2:  Pricing Data</t>
  </si>
  <si>
    <t>c</t>
  </si>
  <si>
    <t>Section C2.3: Summary of Schedules</t>
  </si>
  <si>
    <t>d</t>
  </si>
  <si>
    <t>«Client Name»</t>
  </si>
  <si>
    <t>«PROJECT NAME»</t>
  </si>
  <si>
    <r>
      <t>CONTRACT</t>
    </r>
    <r>
      <rPr>
        <b/>
        <sz val="11"/>
        <color indexed="10"/>
        <rFont val="Arial"/>
        <family val="2"/>
      </rPr>
      <t xml:space="preserve"> «Number»</t>
    </r>
  </si>
  <si>
    <t>«DESCRIPTION OF CONTRACT»</t>
  </si>
  <si>
    <t xml:space="preserve"> Summary of Schedules</t>
  </si>
  <si>
    <t>Schedule No.</t>
  </si>
  <si>
    <t>Amount ( R )</t>
  </si>
  <si>
    <r>
      <t>Portion 1:</t>
    </r>
    <r>
      <rPr>
        <b/>
        <sz val="10"/>
        <color indexed="10"/>
        <rFont val="Arial"/>
        <family val="2"/>
      </rPr>
      <t xml:space="preserve"> «Portion Description»</t>
    </r>
  </si>
  <si>
    <t>Preliminary and General</t>
  </si>
  <si>
    <t>Dayworks, Provisional Sums and Prime Cost Items</t>
  </si>
  <si>
    <t>Sub-Total of Portion 1</t>
  </si>
  <si>
    <r>
      <t xml:space="preserve">Portion 2: </t>
    </r>
    <r>
      <rPr>
        <b/>
        <sz val="10"/>
        <color indexed="10"/>
        <rFont val="Arial"/>
        <family val="2"/>
      </rPr>
      <t>«Portion Description»</t>
    </r>
  </si>
  <si>
    <t>«Schedule Description»</t>
  </si>
  <si>
    <t>Sub-Total of Portion 2</t>
  </si>
  <si>
    <r>
      <t xml:space="preserve">Portion 3: </t>
    </r>
    <r>
      <rPr>
        <b/>
        <sz val="10"/>
        <color indexed="10"/>
        <rFont val="Arial"/>
        <family val="2"/>
      </rPr>
      <t>«Portion Description»</t>
    </r>
  </si>
  <si>
    <t>Sub-Total of Portion 3</t>
  </si>
  <si>
    <r>
      <t xml:space="preserve">Portion 4: </t>
    </r>
    <r>
      <rPr>
        <b/>
        <sz val="10"/>
        <color indexed="10"/>
        <rFont val="Arial"/>
        <family val="2"/>
      </rPr>
      <t>«Portion Description»</t>
    </r>
  </si>
  <si>
    <t>Sub-Total of Portion 4</t>
  </si>
  <si>
    <t>Portion 5: «Portion Description»</t>
  </si>
  <si>
    <t>Sub-Total of Portion 5</t>
  </si>
  <si>
    <t>Total Brought Forward From Previous Page</t>
  </si>
  <si>
    <t>Total Carried Down To Next Page</t>
  </si>
  <si>
    <t>ha</t>
  </si>
  <si>
    <t>750mm Ø Class 100D (Interlocking)</t>
  </si>
  <si>
    <t>900mm Ø Class 100D (Interlocking)</t>
  </si>
  <si>
    <t>1050mm Ø Class 100D (Interlocking)</t>
  </si>
  <si>
    <t>Removing existing concrete concrete:</t>
  </si>
  <si>
    <t>Plain Concrete</t>
  </si>
  <si>
    <t>Reinforced Concrete</t>
  </si>
  <si>
    <t>Reinstating trenches crossing roads:</t>
  </si>
  <si>
    <t>Kerbing</t>
  </si>
  <si>
    <t>Selected layer G6 150mm deep</t>
  </si>
  <si>
    <t>Subbase C3 150mm deep</t>
  </si>
  <si>
    <t>Asphalt wearing course (40mm thick)</t>
  </si>
  <si>
    <t>Fig. 7 Semi mountable kerb</t>
  </si>
  <si>
    <t>Fig. 8c Mountable kerb</t>
  </si>
  <si>
    <t>Compacted to 90% modified AASHTO density</t>
  </si>
  <si>
    <t>Extra over item 33.01 for excavating material from the pavement
material and fills of existing roads:</t>
  </si>
  <si>
    <t>Constructed from type G2 material obtained from commercial sources and compacted to 88% of bulk relative density (150mm)</t>
  </si>
  <si>
    <t>Base ( G2 150mm including prime coat)</t>
  </si>
  <si>
    <t>Gravel selected layer compacted to:</t>
  </si>
  <si>
    <t>Asphalt surfacing (30mm thick using 35/50 penetration grade bitumen):</t>
  </si>
  <si>
    <t>ROAD MARKINGS</t>
  </si>
  <si>
    <t>White lines (broken or unbroken) (150mm wide)</t>
  </si>
  <si>
    <t>Background of retro-reflective material:</t>
  </si>
  <si>
    <t>Compaction to 93% of modified AASHTO density</t>
  </si>
  <si>
    <t>Continously Graded (10mm aggregates)</t>
  </si>
  <si>
    <t>SECTION 5700</t>
  </si>
  <si>
    <t>Community Liaison Officer Remuneration</t>
  </si>
  <si>
    <t>B22.29</t>
  </si>
  <si>
    <t>(a) Adjustable height up to and including  0.50m</t>
  </si>
  <si>
    <t>(b) Exceeding 0.50m up to and including 1.0m</t>
  </si>
  <si>
    <t>(c) Exceeding 1.0m up to and including 1.50m</t>
  </si>
  <si>
    <t>The provision of a direct independent telephone line for the engineer, including the cost of calls in connection with contract administration and telephone rental</t>
  </si>
  <si>
    <t>Pipes with internal diameter exceeding 750mm</t>
  </si>
  <si>
    <t>Raising or lowering all existing manholes, catchpits etc. to new road levels</t>
  </si>
  <si>
    <t>B22.25</t>
  </si>
  <si>
    <t xml:space="preserve">Rate Only </t>
  </si>
  <si>
    <t>Cut and borrow to fill, including all haul distance:</t>
  </si>
  <si>
    <t>Cut to spoil, including all haul distance. Material obtained from:</t>
  </si>
  <si>
    <t>B33.04</t>
  </si>
  <si>
    <t>Pavement layers constructed from gravel taken from commercial sources including all haul distance:</t>
  </si>
  <si>
    <t>Pavement layers constructed from gravel taken from cut or borrow, including all haul distance:</t>
  </si>
  <si>
    <t>B34.01a</t>
  </si>
  <si>
    <t>Rate  Only</t>
  </si>
  <si>
    <t>Rate Only</t>
  </si>
  <si>
    <t>38.01</t>
  </si>
  <si>
    <t>Excavating and removing existing bituminous material (except milled material)</t>
  </si>
  <si>
    <t>Material to be disposed of with the average depth of excavation:</t>
  </si>
  <si>
    <t xml:space="preserve">(ii) </t>
  </si>
  <si>
    <t>Exceeding 30mm but not exceeding 60mm</t>
  </si>
  <si>
    <t>B57.01</t>
  </si>
  <si>
    <t>Road-marking paint</t>
  </si>
  <si>
    <t>A = Total Construction Cost Excluding VAT</t>
  </si>
  <si>
    <r>
      <rPr>
        <b/>
        <sz val="10"/>
        <rFont val="Arial"/>
        <family val="2"/>
      </rPr>
      <t>B = (A x 15</t>
    </r>
    <r>
      <rPr>
        <b/>
        <sz val="10"/>
        <rFont val="Calibri"/>
        <family val="2"/>
      </rPr>
      <t>÷</t>
    </r>
    <r>
      <rPr>
        <b/>
        <sz val="10"/>
        <rFont val="Arial"/>
        <family val="2"/>
      </rPr>
      <t>100):</t>
    </r>
    <r>
      <rPr>
        <sz val="10"/>
        <rFont val="Arial"/>
        <family val="2"/>
      </rPr>
      <t xml:space="preserve"> Value Added Tax at 15%</t>
    </r>
  </si>
  <si>
    <t>C = A + B: Total Carried forward to C1.1 Form of Offer and Acceptance</t>
  </si>
  <si>
    <t>SECTION 2100</t>
  </si>
  <si>
    <t>DRAINS</t>
  </si>
  <si>
    <t>Excavating for subsoi drainage system</t>
  </si>
  <si>
    <t>Excavating soft material situated within the follwing depth ranges below the surface level:</t>
  </si>
  <si>
    <t>Exceeding 1.5m and up to 3.0m</t>
  </si>
  <si>
    <t>Extra over subitem 21.03(a) for excavating in hard material irrespective of depth</t>
  </si>
  <si>
    <t>Natural permeable material in subsoil drainage systems (crushed stone):</t>
  </si>
  <si>
    <t>Crushed stoned obtained from commercial sources (19mm stone)</t>
  </si>
  <si>
    <t>Pipes in subsoil drainage system</t>
  </si>
  <si>
    <t>High-density type polyethylene pressure pipes and fittings, complete with couplings (perforated 160mm diameter)</t>
  </si>
  <si>
    <t>Synthetic-fibre filter fabric (Grade A6 or similar approved)</t>
  </si>
  <si>
    <t>FINETOWN PROPER: ROAD D (431m) AND SIMMONDS &amp; WILSON STREET (639m)</t>
  </si>
  <si>
    <t>CONTRACT NO.:  FP004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</si>
</sst>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 #,##0.00_ ;_ * \-#,##0.00_ ;_ * &quot;-&quot;??_ ;_ @_ "/>
    <numFmt numFmtId="165" formatCode="0.000"/>
    <numFmt numFmtId="166" formatCode="0.0"/>
    <numFmt numFmtId="167" formatCode="0.0000"/>
  </numFmts>
  <fonts count="26" x14ac:knownFonts="1">
    <font>
      <sz val="10"/>
      <name val="Arial"/>
    </font>
    <font>
      <i/>
      <sz val="9"/>
      <name val="Arial"/>
      <family val="2"/>
    </font>
    <font>
      <sz val="9"/>
      <name val="Arial"/>
      <family val="2"/>
    </font>
    <font>
      <sz val="8"/>
      <name val="Arial"/>
      <family val="2"/>
    </font>
    <font>
      <b/>
      <sz val="9"/>
      <color indexed="8"/>
      <name val="Arial"/>
      <family val="2"/>
    </font>
    <font>
      <b/>
      <sz val="9"/>
      <name val="Arial"/>
      <family val="2"/>
    </font>
    <font>
      <sz val="12"/>
      <name val="Arial"/>
      <family val="2"/>
    </font>
    <font>
      <b/>
      <u/>
      <sz val="9"/>
      <name val="Arial"/>
      <family val="2"/>
    </font>
    <font>
      <sz val="10"/>
      <name val="Arial"/>
      <family val="2"/>
    </font>
    <font>
      <b/>
      <sz val="11"/>
      <name val="Arial"/>
      <family val="2"/>
    </font>
    <font>
      <b/>
      <sz val="13"/>
      <name val="Arial"/>
      <family val="2"/>
    </font>
    <font>
      <b/>
      <sz val="10"/>
      <name val="Arial"/>
      <family val="2"/>
    </font>
    <font>
      <b/>
      <sz val="10"/>
      <color indexed="10"/>
      <name val="Arial"/>
      <family val="2"/>
    </font>
    <font>
      <b/>
      <sz val="11"/>
      <color indexed="10"/>
      <name val="Arial"/>
      <family val="2"/>
    </font>
    <font>
      <sz val="10"/>
      <name val="Arial"/>
      <family val="2"/>
    </font>
    <font>
      <vertAlign val="superscript"/>
      <sz val="9"/>
      <name val="Arial"/>
      <family val="2"/>
    </font>
    <font>
      <sz val="10"/>
      <name val="Microsoft Sans Serif"/>
      <family val="2"/>
    </font>
    <font>
      <vertAlign val="superscript"/>
      <sz val="9"/>
      <name val="Microsoft Sans Serif"/>
      <family val="2"/>
    </font>
    <font>
      <b/>
      <i/>
      <sz val="9"/>
      <name val="Arial"/>
      <family val="2"/>
    </font>
    <font>
      <b/>
      <sz val="10"/>
      <name val="Calibri"/>
      <family val="2"/>
    </font>
    <font>
      <sz val="11"/>
      <color rgb="FFFF0000"/>
      <name val="Arial"/>
      <family val="2"/>
    </font>
    <font>
      <sz val="10"/>
      <color rgb="FFFF0000"/>
      <name val="Arial"/>
      <family val="2"/>
    </font>
    <font>
      <sz val="9"/>
      <color theme="1"/>
      <name val="Arial"/>
      <family val="2"/>
    </font>
    <font>
      <b/>
      <sz val="9"/>
      <color theme="1"/>
      <name val="Arial"/>
      <family val="2"/>
    </font>
    <font>
      <i/>
      <sz val="11"/>
      <color rgb="FFFF0000"/>
      <name val="Arial"/>
      <family val="2"/>
    </font>
    <font>
      <sz val="10"/>
      <color rgb="FF000000"/>
      <name val="Calibri"/>
      <family val="2"/>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6">
    <xf numFmtId="0" fontId="0" fillId="0" borderId="0"/>
    <xf numFmtId="164" fontId="8" fillId="0" borderId="0" applyFont="0" applyFill="0" applyBorder="0" applyAlignment="0" applyProtection="0"/>
    <xf numFmtId="164" fontId="8" fillId="0" borderId="0" applyFont="0" applyFill="0" applyBorder="0" applyAlignment="0" applyProtection="0"/>
    <xf numFmtId="0" fontId="8" fillId="0" borderId="0"/>
    <xf numFmtId="0" fontId="6" fillId="0" borderId="0"/>
    <xf numFmtId="9" fontId="14" fillId="0" borderId="0" applyFont="0" applyFill="0" applyBorder="0" applyAlignment="0" applyProtection="0"/>
  </cellStyleXfs>
  <cellXfs count="377">
    <xf numFmtId="0" fontId="0" fillId="0" borderId="0" xfId="0"/>
    <xf numFmtId="4" fontId="1" fillId="0" borderId="0" xfId="0" applyNumberFormat="1" applyFont="1" applyAlignment="1">
      <alignment horizontal="left"/>
    </xf>
    <xf numFmtId="4" fontId="2" fillId="0" borderId="0" xfId="0" applyNumberFormat="1" applyFont="1" applyAlignment="1">
      <alignment horizontal="right"/>
    </xf>
    <xf numFmtId="0" fontId="2" fillId="0" borderId="0" xfId="0" applyFont="1"/>
    <xf numFmtId="0" fontId="2" fillId="0" borderId="0" xfId="0" applyFont="1" applyAlignment="1">
      <alignment horizontal="center"/>
    </xf>
    <xf numFmtId="0" fontId="2" fillId="0" borderId="1" xfId="0" applyFont="1" applyBorder="1" applyAlignment="1">
      <alignment horizontal="left"/>
    </xf>
    <xf numFmtId="0" fontId="2" fillId="0" borderId="1" xfId="0" applyFont="1" applyBorder="1" applyAlignment="1">
      <alignment horizontal="center"/>
    </xf>
    <xf numFmtId="0" fontId="2" fillId="0" borderId="2" xfId="0" applyFont="1" applyBorder="1"/>
    <xf numFmtId="0" fontId="2" fillId="0" borderId="3" xfId="0" applyFont="1" applyBorder="1"/>
    <xf numFmtId="0" fontId="2" fillId="0" borderId="4" xfId="0" applyFont="1" applyBorder="1"/>
    <xf numFmtId="4" fontId="2" fillId="0" borderId="1" xfId="0" applyNumberFormat="1" applyFont="1" applyBorder="1" applyAlignment="1">
      <alignment horizontal="right"/>
    </xf>
    <xf numFmtId="0" fontId="2" fillId="0" borderId="5" xfId="0" applyFont="1" applyBorder="1" applyAlignment="1">
      <alignment horizontal="left"/>
    </xf>
    <xf numFmtId="0" fontId="2" fillId="0" borderId="6" xfId="0" applyFont="1" applyBorder="1" applyAlignment="1">
      <alignment horizontal="center"/>
    </xf>
    <xf numFmtId="0" fontId="2" fillId="0" borderId="6" xfId="0" applyFont="1" applyBorder="1"/>
    <xf numFmtId="0" fontId="2" fillId="0" borderId="0" xfId="0" applyFont="1" applyAlignment="1">
      <alignment horizontal="left"/>
    </xf>
    <xf numFmtId="0" fontId="4" fillId="0" borderId="0" xfId="0" applyFont="1"/>
    <xf numFmtId="0" fontId="4" fillId="0" borderId="4" xfId="0" applyFont="1" applyBorder="1"/>
    <xf numFmtId="0" fontId="5" fillId="0" borderId="6" xfId="0" applyFont="1" applyBorder="1" applyAlignment="1">
      <alignment horizontal="center"/>
    </xf>
    <xf numFmtId="0" fontId="4" fillId="0" borderId="7" xfId="0" applyFont="1" applyBorder="1"/>
    <xf numFmtId="0" fontId="4" fillId="0" borderId="5" xfId="0" applyFont="1" applyBorder="1"/>
    <xf numFmtId="0" fontId="1" fillId="0" borderId="0" xfId="0" applyFont="1" applyAlignment="1">
      <alignment horizontal="left"/>
    </xf>
    <xf numFmtId="0" fontId="2" fillId="0" borderId="0" xfId="4" applyFont="1" applyAlignment="1">
      <alignment vertical="top"/>
    </xf>
    <xf numFmtId="0" fontId="2" fillId="0" borderId="1" xfId="4" applyFont="1" applyBorder="1" applyAlignment="1">
      <alignment horizontal="center" vertical="top"/>
    </xf>
    <xf numFmtId="0" fontId="2" fillId="0" borderId="0" xfId="4" applyFont="1" applyAlignment="1">
      <alignment horizontal="center" vertical="top"/>
    </xf>
    <xf numFmtId="0" fontId="2" fillId="0" borderId="1" xfId="4" applyFont="1" applyBorder="1" applyAlignment="1">
      <alignment horizontal="center"/>
    </xf>
    <xf numFmtId="0" fontId="5" fillId="0" borderId="0" xfId="0" applyFont="1"/>
    <xf numFmtId="0" fontId="3" fillId="0" borderId="0" xfId="0" applyFont="1" applyAlignment="1">
      <alignment horizontal="center"/>
    </xf>
    <xf numFmtId="0" fontId="2" fillId="0" borderId="0" xfId="0" applyFont="1" applyAlignment="1">
      <alignment vertical="top"/>
    </xf>
    <xf numFmtId="0" fontId="2" fillId="0" borderId="0" xfId="4" quotePrefix="1" applyFont="1" applyAlignment="1">
      <alignment horizontal="center" vertical="top"/>
    </xf>
    <xf numFmtId="4" fontId="2" fillId="0" borderId="1" xfId="1" applyNumberFormat="1" applyFont="1" applyFill="1" applyBorder="1" applyAlignment="1">
      <alignment horizontal="center"/>
    </xf>
    <xf numFmtId="0" fontId="2" fillId="0" borderId="0" xfId="4" applyFont="1" applyAlignment="1">
      <alignment horizontal="left" vertical="top"/>
    </xf>
    <xf numFmtId="0" fontId="2" fillId="0" borderId="2" xfId="4" quotePrefix="1" applyFont="1" applyBorder="1" applyAlignment="1">
      <alignment vertical="top"/>
    </xf>
    <xf numFmtId="4" fontId="1" fillId="0" borderId="0" xfId="3" applyNumberFormat="1" applyFont="1" applyAlignment="1">
      <alignment horizontal="left"/>
    </xf>
    <xf numFmtId="4" fontId="2" fillId="0" borderId="0" xfId="3" applyNumberFormat="1" applyFont="1" applyAlignment="1">
      <alignment horizontal="right"/>
    </xf>
    <xf numFmtId="0" fontId="2" fillId="0" borderId="0" xfId="3" applyFont="1"/>
    <xf numFmtId="0" fontId="2" fillId="0" borderId="0" xfId="3" applyFont="1" applyAlignment="1">
      <alignment horizontal="center"/>
    </xf>
    <xf numFmtId="0" fontId="1" fillId="0" borderId="0" xfId="3" applyFont="1" applyAlignment="1">
      <alignment horizontal="left"/>
    </xf>
    <xf numFmtId="0" fontId="3" fillId="0" borderId="0" xfId="3" applyFont="1" applyAlignment="1">
      <alignment horizontal="center"/>
    </xf>
    <xf numFmtId="0" fontId="2" fillId="0" borderId="1" xfId="3" applyFont="1" applyBorder="1" applyAlignment="1">
      <alignment horizontal="left"/>
    </xf>
    <xf numFmtId="0" fontId="2" fillId="0" borderId="1" xfId="3" applyFont="1" applyBorder="1" applyAlignment="1">
      <alignment horizontal="center"/>
    </xf>
    <xf numFmtId="0" fontId="2" fillId="0" borderId="2" xfId="3" applyFont="1" applyBorder="1"/>
    <xf numFmtId="0" fontId="2" fillId="0" borderId="3" xfId="3" applyFont="1" applyBorder="1"/>
    <xf numFmtId="0" fontId="2" fillId="0" borderId="4" xfId="3" applyFont="1" applyBorder="1"/>
    <xf numFmtId="4" fontId="2" fillId="0" borderId="1" xfId="3" applyNumberFormat="1" applyFont="1" applyBorder="1" applyAlignment="1">
      <alignment horizontal="right"/>
    </xf>
    <xf numFmtId="0" fontId="2" fillId="0" borderId="5" xfId="3" applyFont="1" applyBorder="1" applyAlignment="1">
      <alignment horizontal="left"/>
    </xf>
    <xf numFmtId="0" fontId="2" fillId="0" borderId="6" xfId="3" applyFont="1" applyBorder="1" applyAlignment="1">
      <alignment horizontal="center"/>
    </xf>
    <xf numFmtId="0" fontId="2" fillId="0" borderId="6" xfId="3" applyFont="1" applyBorder="1"/>
    <xf numFmtId="0" fontId="2" fillId="0" borderId="0" xfId="3" applyFont="1" applyAlignment="1">
      <alignment horizontal="left"/>
    </xf>
    <xf numFmtId="0" fontId="4" fillId="0" borderId="7" xfId="3" applyFont="1" applyBorder="1"/>
    <xf numFmtId="0" fontId="4" fillId="0" borderId="0" xfId="3" applyFont="1"/>
    <xf numFmtId="0" fontId="4" fillId="0" borderId="4" xfId="3" applyFont="1" applyBorder="1"/>
    <xf numFmtId="0" fontId="4" fillId="0" borderId="5" xfId="3" applyFont="1" applyBorder="1"/>
    <xf numFmtId="0" fontId="5" fillId="0" borderId="6" xfId="3" applyFont="1" applyBorder="1" applyAlignment="1">
      <alignment horizontal="center"/>
    </xf>
    <xf numFmtId="4" fontId="5" fillId="0" borderId="6" xfId="3" applyNumberFormat="1" applyFont="1" applyBorder="1" applyAlignment="1">
      <alignment horizontal="right"/>
    </xf>
    <xf numFmtId="0" fontId="0" fillId="0" borderId="0" xfId="0" applyAlignment="1">
      <alignment horizontal="left"/>
    </xf>
    <xf numFmtId="4" fontId="1" fillId="0" borderId="9" xfId="0" applyNumberFormat="1" applyFont="1" applyBorder="1"/>
    <xf numFmtId="0" fontId="0" fillId="0" borderId="9" xfId="0" applyBorder="1"/>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8" fillId="0" borderId="13" xfId="0" applyFont="1" applyBorder="1" applyAlignment="1">
      <alignment horizontal="center" vertical="center"/>
    </xf>
    <xf numFmtId="0" fontId="0" fillId="0" borderId="14" xfId="0" applyBorder="1" applyAlignment="1">
      <alignment vertical="center"/>
    </xf>
    <xf numFmtId="4" fontId="8" fillId="0" borderId="15" xfId="0" applyNumberFormat="1" applyFont="1" applyBorder="1"/>
    <xf numFmtId="0" fontId="8" fillId="0" borderId="16" xfId="0" applyFont="1" applyBorder="1" applyAlignment="1">
      <alignment horizontal="center" vertical="center"/>
    </xf>
    <xf numFmtId="4" fontId="8" fillId="0" borderId="17" xfId="0" applyNumberFormat="1" applyFont="1" applyBorder="1"/>
    <xf numFmtId="0" fontId="11" fillId="0" borderId="10" xfId="0" applyFont="1" applyBorder="1" applyAlignment="1">
      <alignment horizontal="right" vertical="center"/>
    </xf>
    <xf numFmtId="0" fontId="11" fillId="0" borderId="12" xfId="0" applyFont="1" applyBorder="1" applyAlignment="1">
      <alignment horizontal="right" vertical="center"/>
    </xf>
    <xf numFmtId="4" fontId="8" fillId="0" borderId="12" xfId="0" applyNumberFormat="1" applyFont="1" applyBorder="1"/>
    <xf numFmtId="0" fontId="2" fillId="0" borderId="18" xfId="0" applyFont="1" applyBorder="1" applyAlignment="1">
      <alignment horizontal="center" vertical="center"/>
    </xf>
    <xf numFmtId="0" fontId="11" fillId="0" borderId="14" xfId="0" applyFont="1" applyBorder="1" applyAlignment="1">
      <alignment vertical="center"/>
    </xf>
    <xf numFmtId="0" fontId="2" fillId="0" borderId="19" xfId="0" applyFont="1" applyBorder="1" applyAlignment="1">
      <alignment horizontal="center" vertical="center"/>
    </xf>
    <xf numFmtId="0" fontId="0" fillId="0" borderId="20" xfId="0" applyBorder="1" applyAlignment="1">
      <alignment vertical="center"/>
    </xf>
    <xf numFmtId="0" fontId="21" fillId="0" borderId="14" xfId="0" applyFont="1" applyBorder="1" applyAlignment="1">
      <alignment vertical="center"/>
    </xf>
    <xf numFmtId="0" fontId="2" fillId="0" borderId="21" xfId="0" applyFont="1" applyBorder="1" applyAlignment="1">
      <alignment horizontal="left"/>
    </xf>
    <xf numFmtId="0" fontId="2" fillId="0" borderId="8" xfId="0" applyFont="1" applyBorder="1" applyAlignment="1">
      <alignment horizontal="left"/>
    </xf>
    <xf numFmtId="4" fontId="2" fillId="0" borderId="1" xfId="3" applyNumberFormat="1" applyFont="1" applyBorder="1"/>
    <xf numFmtId="0" fontId="2" fillId="0" borderId="2" xfId="3" applyFont="1" applyBorder="1" applyAlignment="1">
      <alignment horizontal="center"/>
    </xf>
    <xf numFmtId="0" fontId="2" fillId="0" borderId="2" xfId="3" applyFont="1" applyBorder="1" applyAlignment="1">
      <alignment horizontal="right"/>
    </xf>
    <xf numFmtId="0" fontId="2" fillId="0" borderId="1" xfId="3" applyFont="1" applyBorder="1" applyAlignment="1">
      <alignment horizontal="right"/>
    </xf>
    <xf numFmtId="166" fontId="2" fillId="0" borderId="2" xfId="0" applyNumberFormat="1" applyFont="1" applyBorder="1" applyAlignment="1">
      <alignment horizontal="left"/>
    </xf>
    <xf numFmtId="164" fontId="2" fillId="0" borderId="0" xfId="1" applyFont="1" applyAlignment="1">
      <alignment horizontal="right"/>
    </xf>
    <xf numFmtId="164" fontId="2" fillId="0" borderId="0" xfId="1" applyFont="1" applyBorder="1" applyAlignment="1">
      <alignment horizontal="right"/>
    </xf>
    <xf numFmtId="164" fontId="2" fillId="0" borderId="1" xfId="1" applyFont="1" applyBorder="1" applyAlignment="1">
      <alignment horizontal="right"/>
    </xf>
    <xf numFmtId="164" fontId="2" fillId="0" borderId="1" xfId="1" applyFont="1" applyFill="1" applyBorder="1" applyAlignment="1">
      <alignment horizontal="center"/>
    </xf>
    <xf numFmtId="164" fontId="5" fillId="0" borderId="6" xfId="1" applyFont="1" applyBorder="1" applyAlignment="1">
      <alignment horizontal="right"/>
    </xf>
    <xf numFmtId="164" fontId="2" fillId="0" borderId="1" xfId="1" applyFont="1" applyFill="1" applyBorder="1" applyAlignment="1">
      <alignment horizontal="right"/>
    </xf>
    <xf numFmtId="9" fontId="21" fillId="0" borderId="0" xfId="0" applyNumberFormat="1" applyFont="1"/>
    <xf numFmtId="0" fontId="8" fillId="0" borderId="0" xfId="0" applyFont="1"/>
    <xf numFmtId="0" fontId="5" fillId="0" borderId="0" xfId="0" quotePrefix="1" applyFont="1" applyAlignment="1">
      <alignment vertical="top"/>
    </xf>
    <xf numFmtId="3" fontId="2" fillId="0" borderId="1" xfId="0" applyNumberFormat="1" applyFont="1" applyBorder="1" applyAlignment="1">
      <alignment horizontal="center"/>
    </xf>
    <xf numFmtId="3" fontId="2" fillId="0" borderId="1" xfId="4" applyNumberFormat="1" applyFont="1" applyBorder="1" applyAlignment="1">
      <alignment horizontal="center"/>
    </xf>
    <xf numFmtId="4" fontId="2" fillId="0" borderId="1" xfId="2" applyNumberFormat="1" applyFont="1" applyFill="1" applyBorder="1" applyAlignment="1">
      <alignment horizontal="center"/>
    </xf>
    <xf numFmtId="0" fontId="22" fillId="0" borderId="0" xfId="0" applyFont="1" applyAlignment="1">
      <alignment vertical="top"/>
    </xf>
    <xf numFmtId="2" fontId="2" fillId="0" borderId="1" xfId="0" applyNumberFormat="1" applyFont="1" applyBorder="1" applyAlignment="1">
      <alignment horizontal="center" vertical="top"/>
    </xf>
    <xf numFmtId="0" fontId="7" fillId="0" borderId="0" xfId="0" quotePrefix="1" applyFont="1" applyAlignment="1">
      <alignment vertical="top"/>
    </xf>
    <xf numFmtId="0" fontId="7" fillId="0" borderId="0" xfId="0" quotePrefix="1" applyFont="1" applyAlignment="1">
      <alignment vertical="top" wrapText="1"/>
    </xf>
    <xf numFmtId="0" fontId="5" fillId="0" borderId="0" xfId="0" applyFont="1" applyAlignment="1">
      <alignment vertical="top"/>
    </xf>
    <xf numFmtId="0" fontId="7" fillId="0" borderId="0" xfId="0" applyFont="1" applyAlignment="1">
      <alignment vertical="top"/>
    </xf>
    <xf numFmtId="0" fontId="7" fillId="0" borderId="0" xfId="0" applyFont="1" applyAlignment="1">
      <alignment vertical="top" wrapText="1"/>
    </xf>
    <xf numFmtId="0" fontId="22" fillId="0" borderId="0" xfId="0" applyFont="1"/>
    <xf numFmtId="0" fontId="2" fillId="0" borderId="1" xfId="0" applyFont="1" applyBorder="1" applyAlignment="1">
      <alignment horizontal="center" vertical="top"/>
    </xf>
    <xf numFmtId="0" fontId="2" fillId="0" borderId="2" xfId="0" applyFont="1" applyBorder="1" applyAlignment="1">
      <alignment vertical="top"/>
    </xf>
    <xf numFmtId="0" fontId="5" fillId="0" borderId="0" xfId="0" applyFont="1" applyAlignment="1">
      <alignment vertical="top" wrapText="1"/>
    </xf>
    <xf numFmtId="0" fontId="2" fillId="0" borderId="0" xfId="0" applyFont="1" applyAlignment="1">
      <alignment vertical="top" wrapText="1"/>
    </xf>
    <xf numFmtId="0" fontId="5" fillId="0" borderId="2" xfId="0" applyFont="1" applyBorder="1" applyAlignment="1">
      <alignment vertical="top"/>
    </xf>
    <xf numFmtId="0" fontId="2" fillId="0" borderId="0" xfId="0" applyFont="1" applyAlignment="1">
      <alignment horizontal="center" vertical="top"/>
    </xf>
    <xf numFmtId="0" fontId="22" fillId="0" borderId="4" xfId="0" applyFont="1" applyBorder="1"/>
    <xf numFmtId="0" fontId="5" fillId="0" borderId="1" xfId="0" applyFont="1" applyBorder="1" applyAlignment="1">
      <alignment horizontal="center" vertical="top"/>
    </xf>
    <xf numFmtId="0" fontId="2" fillId="0" borderId="2" xfId="0" applyFont="1" applyBorder="1" applyAlignment="1">
      <alignment horizontal="center" vertical="top"/>
    </xf>
    <xf numFmtId="0" fontId="2" fillId="0" borderId="0" xfId="0" quotePrefix="1" applyFont="1" applyAlignment="1">
      <alignment horizontal="center" vertical="top"/>
    </xf>
    <xf numFmtId="0" fontId="2" fillId="0" borderId="0" xfId="0" applyFont="1" applyAlignment="1">
      <alignment horizontal="left" vertical="top"/>
    </xf>
    <xf numFmtId="0" fontId="5" fillId="0" borderId="2" xfId="0" applyFont="1" applyBorder="1"/>
    <xf numFmtId="0" fontId="2" fillId="0" borderId="1" xfId="0" quotePrefix="1" applyFont="1" applyBorder="1" applyAlignment="1">
      <alignment horizontal="center" vertical="top"/>
    </xf>
    <xf numFmtId="0" fontId="22" fillId="0" borderId="2" xfId="0" applyFont="1" applyBorder="1" applyAlignment="1">
      <alignment horizontal="center" vertical="top"/>
    </xf>
    <xf numFmtId="0" fontId="22" fillId="0" borderId="1" xfId="0" applyFont="1" applyBorder="1" applyAlignment="1">
      <alignment horizontal="center"/>
    </xf>
    <xf numFmtId="0" fontId="5" fillId="0" borderId="0" xfId="0" applyFont="1" applyAlignment="1">
      <alignment horizontal="left" vertical="top"/>
    </xf>
    <xf numFmtId="0" fontId="5" fillId="0" borderId="2" xfId="0" applyFont="1" applyBorder="1" applyAlignment="1">
      <alignment horizontal="left" vertical="top"/>
    </xf>
    <xf numFmtId="0" fontId="2" fillId="0" borderId="1" xfId="0" applyFont="1" applyBorder="1" applyAlignment="1">
      <alignment horizontal="center" vertical="center"/>
    </xf>
    <xf numFmtId="0" fontId="2" fillId="0" borderId="0" xfId="0" quotePrefix="1" applyFont="1" applyAlignment="1">
      <alignment horizontal="left" vertical="center"/>
    </xf>
    <xf numFmtId="0" fontId="22" fillId="0" borderId="2" xfId="0" applyFont="1" applyBorder="1"/>
    <xf numFmtId="0" fontId="22" fillId="0" borderId="1" xfId="0" applyFont="1" applyBorder="1" applyAlignment="1">
      <alignment horizontal="center" vertical="top"/>
    </xf>
    <xf numFmtId="0" fontId="2" fillId="0" borderId="22" xfId="0" applyFont="1" applyBorder="1" applyAlignment="1">
      <alignment horizontal="left"/>
    </xf>
    <xf numFmtId="0" fontId="4" fillId="0" borderId="9" xfId="0" applyFont="1" applyBorder="1"/>
    <xf numFmtId="0" fontId="4" fillId="0" borderId="23" xfId="0" applyFont="1" applyBorder="1"/>
    <xf numFmtId="0" fontId="2" fillId="0" borderId="22" xfId="0" applyFont="1" applyBorder="1" applyAlignment="1">
      <alignment horizontal="center"/>
    </xf>
    <xf numFmtId="164" fontId="2" fillId="0" borderId="22" xfId="1" applyFont="1" applyBorder="1" applyAlignment="1">
      <alignment horizontal="right"/>
    </xf>
    <xf numFmtId="0" fontId="2" fillId="2" borderId="0" xfId="4" applyFont="1" applyFill="1" applyAlignment="1">
      <alignment horizontal="center" vertical="top" wrapText="1"/>
    </xf>
    <xf numFmtId="0" fontId="2" fillId="2" borderId="0" xfId="4" applyFont="1" applyFill="1" applyAlignment="1">
      <alignment vertical="top" wrapText="1"/>
    </xf>
    <xf numFmtId="0" fontId="2" fillId="0" borderId="0" xfId="4" quotePrefix="1" applyFont="1" applyAlignment="1">
      <alignment horizontal="left" vertical="top" wrapText="1"/>
    </xf>
    <xf numFmtId="0" fontId="2" fillId="0" borderId="4" xfId="4" quotePrefix="1" applyFont="1" applyBorder="1" applyAlignment="1">
      <alignment horizontal="left" vertical="top" wrapText="1"/>
    </xf>
    <xf numFmtId="0" fontId="2" fillId="0" borderId="2" xfId="4" applyFont="1" applyBorder="1" applyAlignment="1">
      <alignment horizontal="left" vertical="top"/>
    </xf>
    <xf numFmtId="4" fontId="21" fillId="0" borderId="0" xfId="0" applyNumberFormat="1" applyFont="1"/>
    <xf numFmtId="0" fontId="2" fillId="0" borderId="4" xfId="0" applyFont="1" applyBorder="1" applyAlignment="1">
      <alignment horizontal="center"/>
    </xf>
    <xf numFmtId="0" fontId="2" fillId="0" borderId="0" xfId="0" quotePrefix="1" applyFont="1"/>
    <xf numFmtId="0" fontId="2" fillId="0" borderId="0" xfId="0" quotePrefix="1" applyFont="1" applyAlignment="1">
      <alignment horizontal="center"/>
    </xf>
    <xf numFmtId="166" fontId="2" fillId="0" borderId="1" xfId="0" applyNumberFormat="1" applyFont="1" applyBorder="1" applyAlignment="1">
      <alignment horizontal="left"/>
    </xf>
    <xf numFmtId="0" fontId="16" fillId="2" borderId="0" xfId="3" applyFont="1" applyFill="1" applyAlignment="1">
      <alignment horizontal="left" vertical="center" wrapText="1"/>
    </xf>
    <xf numFmtId="0" fontId="2" fillId="2" borderId="0" xfId="4" quotePrefix="1" applyFont="1" applyFill="1" applyAlignment="1">
      <alignment horizontal="left" vertical="top" wrapText="1"/>
    </xf>
    <xf numFmtId="0" fontId="2" fillId="2" borderId="0" xfId="4" applyFont="1" applyFill="1" applyAlignment="1">
      <alignment horizontal="center"/>
    </xf>
    <xf numFmtId="0" fontId="2" fillId="2" borderId="0" xfId="0" applyFont="1" applyFill="1" applyAlignment="1">
      <alignment horizontal="center"/>
    </xf>
    <xf numFmtId="0" fontId="2" fillId="2" borderId="0" xfId="0" applyFont="1" applyFill="1"/>
    <xf numFmtId="0" fontId="2" fillId="2" borderId="0" xfId="4" quotePrefix="1" applyFont="1" applyFill="1" applyAlignment="1">
      <alignment vertical="top" wrapText="1"/>
    </xf>
    <xf numFmtId="0" fontId="2" fillId="2" borderId="0" xfId="0" applyFont="1" applyFill="1" applyAlignment="1">
      <alignment wrapText="1"/>
    </xf>
    <xf numFmtId="164" fontId="2" fillId="0" borderId="1" xfId="5" applyNumberFormat="1" applyFont="1" applyBorder="1" applyAlignment="1">
      <alignment horizontal="center"/>
    </xf>
    <xf numFmtId="9" fontId="2" fillId="0" borderId="1" xfId="5" applyFont="1" applyFill="1" applyBorder="1" applyAlignment="1">
      <alignment horizontal="center"/>
    </xf>
    <xf numFmtId="0" fontId="8" fillId="2" borderId="0" xfId="0" applyFont="1" applyFill="1" applyAlignment="1">
      <alignment horizontal="center" vertical="center"/>
    </xf>
    <xf numFmtId="1" fontId="2" fillId="0" borderId="1" xfId="5" applyNumberFormat="1" applyFont="1" applyBorder="1" applyAlignment="1">
      <alignment horizontal="center"/>
    </xf>
    <xf numFmtId="0" fontId="22" fillId="0" borderId="0" xfId="4" applyFont="1" applyAlignment="1">
      <alignment vertical="top"/>
    </xf>
    <xf numFmtId="164" fontId="2" fillId="0" borderId="1" xfId="5" applyNumberFormat="1" applyFont="1" applyFill="1" applyBorder="1" applyAlignment="1">
      <alignment horizontal="center"/>
    </xf>
    <xf numFmtId="4" fontId="5" fillId="0" borderId="0" xfId="3" applyNumberFormat="1" applyFont="1" applyAlignment="1">
      <alignment horizontal="left"/>
    </xf>
    <xf numFmtId="0" fontId="5" fillId="0" borderId="0" xfId="0" applyFont="1" applyAlignment="1">
      <alignment horizontal="left"/>
    </xf>
    <xf numFmtId="2" fontId="2" fillId="0" borderId="1" xfId="4" applyNumberFormat="1" applyFont="1" applyBorder="1" applyAlignment="1">
      <alignment horizontal="center"/>
    </xf>
    <xf numFmtId="164" fontId="5" fillId="0" borderId="8" xfId="1" applyFont="1" applyBorder="1" applyAlignment="1">
      <alignment horizontal="right"/>
    </xf>
    <xf numFmtId="4" fontId="5" fillId="0" borderId="21" xfId="3" applyNumberFormat="1" applyFont="1" applyBorder="1" applyAlignment="1">
      <alignment horizontal="center"/>
    </xf>
    <xf numFmtId="4" fontId="5" fillId="0" borderId="22" xfId="3" applyNumberFormat="1" applyFont="1" applyBorder="1" applyAlignment="1">
      <alignment horizontal="center"/>
    </xf>
    <xf numFmtId="0" fontId="2" fillId="0" borderId="4" xfId="0" applyFont="1" applyBorder="1" applyAlignment="1">
      <alignment horizontal="left"/>
    </xf>
    <xf numFmtId="0" fontId="2" fillId="0" borderId="0" xfId="0" applyFont="1" applyAlignment="1">
      <alignment horizontal="left" wrapText="1"/>
    </xf>
    <xf numFmtId="0" fontId="2" fillId="0" borderId="2" xfId="0" applyFont="1" applyBorder="1" applyAlignment="1">
      <alignment horizontal="center"/>
    </xf>
    <xf numFmtId="0" fontId="2" fillId="0" borderId="0" xfId="3" applyFont="1" applyAlignment="1">
      <alignment horizontal="center" vertical="top"/>
    </xf>
    <xf numFmtId="164" fontId="5" fillId="0" borderId="21" xfId="1" applyFont="1" applyBorder="1" applyAlignment="1">
      <alignment horizontal="center"/>
    </xf>
    <xf numFmtId="164" fontId="5" fillId="0" borderId="22" xfId="1" applyFont="1" applyBorder="1" applyAlignment="1">
      <alignment horizontal="center"/>
    </xf>
    <xf numFmtId="0" fontId="2" fillId="0" borderId="4" xfId="0" applyFont="1" applyBorder="1" applyAlignment="1">
      <alignment horizontal="left" wrapText="1"/>
    </xf>
    <xf numFmtId="0" fontId="23" fillId="0" borderId="2" xfId="0" applyFont="1" applyBorder="1" applyAlignment="1">
      <alignment horizontal="center" vertical="top"/>
    </xf>
    <xf numFmtId="4" fontId="18" fillId="0" borderId="0" xfId="3" applyNumberFormat="1" applyFont="1" applyAlignment="1">
      <alignment horizontal="left"/>
    </xf>
    <xf numFmtId="0" fontId="18" fillId="0" borderId="0" xfId="0" applyFont="1" applyAlignment="1">
      <alignment horizontal="left"/>
    </xf>
    <xf numFmtId="0" fontId="23" fillId="0" borderId="2" xfId="0" applyFont="1" applyBorder="1" applyAlignment="1">
      <alignment vertical="top"/>
    </xf>
    <xf numFmtId="49" fontId="2" fillId="0" borderId="2" xfId="3" applyNumberFormat="1" applyFont="1" applyBorder="1" applyAlignment="1">
      <alignment horizontal="center"/>
    </xf>
    <xf numFmtId="0" fontId="23" fillId="0" borderId="1" xfId="0" applyFont="1" applyBorder="1" applyAlignment="1">
      <alignment horizontal="center" vertical="top"/>
    </xf>
    <xf numFmtId="0" fontId="5" fillId="0" borderId="2" xfId="3" applyFont="1" applyBorder="1" applyAlignment="1">
      <alignment horizontal="center"/>
    </xf>
    <xf numFmtId="2" fontId="5" fillId="0" borderId="1" xfId="3" applyNumberFormat="1" applyFont="1" applyBorder="1" applyAlignment="1">
      <alignment horizontal="center"/>
    </xf>
    <xf numFmtId="0" fontId="5" fillId="0" borderId="1" xfId="0" applyFont="1" applyBorder="1" applyAlignment="1">
      <alignment horizontal="center"/>
    </xf>
    <xf numFmtId="0" fontId="5" fillId="0" borderId="1" xfId="0" quotePrefix="1" applyFont="1" applyBorder="1" applyAlignment="1">
      <alignment horizontal="center" vertical="top"/>
    </xf>
    <xf numFmtId="0" fontId="2" fillId="0" borderId="0" xfId="0" applyFont="1" applyAlignment="1">
      <alignment horizontal="left" vertical="top" wrapText="1"/>
    </xf>
    <xf numFmtId="0" fontId="2" fillId="0" borderId="4" xfId="0" applyFont="1" applyBorder="1" applyAlignment="1">
      <alignment horizontal="left" vertical="top"/>
    </xf>
    <xf numFmtId="0" fontId="2" fillId="0" borderId="2" xfId="0" quotePrefix="1" applyFont="1" applyBorder="1" applyAlignment="1">
      <alignment horizontal="center"/>
    </xf>
    <xf numFmtId="2" fontId="5" fillId="0" borderId="1" xfId="0" applyNumberFormat="1" applyFont="1" applyBorder="1" applyAlignment="1">
      <alignment horizontal="center" vertical="top"/>
    </xf>
    <xf numFmtId="165" fontId="2" fillId="0" borderId="1" xfId="0" applyNumberFormat="1" applyFont="1" applyBorder="1" applyAlignment="1">
      <alignment horizontal="center"/>
    </xf>
    <xf numFmtId="0" fontId="1" fillId="0" borderId="1" xfId="4" applyFont="1" applyBorder="1" applyAlignment="1">
      <alignment horizontal="center"/>
    </xf>
    <xf numFmtId="0" fontId="2" fillId="0" borderId="2" xfId="3" applyFont="1" applyBorder="1" applyAlignment="1">
      <alignment horizontal="left"/>
    </xf>
    <xf numFmtId="0" fontId="4" fillId="0" borderId="2" xfId="3" applyFont="1" applyBorder="1" applyAlignment="1">
      <alignment horizontal="left"/>
    </xf>
    <xf numFmtId="0" fontId="4" fillId="0" borderId="0" xfId="3" applyFont="1" applyAlignment="1">
      <alignment horizontal="left"/>
    </xf>
    <xf numFmtId="0" fontId="11" fillId="0" borderId="8" xfId="0" applyFont="1" applyBorder="1" applyAlignment="1">
      <alignment horizontal="center" vertical="center"/>
    </xf>
    <xf numFmtId="0" fontId="8" fillId="0" borderId="8" xfId="0" applyFont="1" applyBorder="1" applyAlignment="1">
      <alignment horizontal="center" vertical="center"/>
    </xf>
    <xf numFmtId="0" fontId="8" fillId="0" borderId="8" xfId="0" applyFont="1" applyBorder="1" applyAlignment="1">
      <alignment horizontal="left" vertical="center"/>
    </xf>
    <xf numFmtId="0" fontId="8" fillId="0" borderId="8" xfId="0" applyFont="1" applyBorder="1" applyAlignment="1">
      <alignment horizontal="left" vertical="center" wrapText="1"/>
    </xf>
    <xf numFmtId="4" fontId="8" fillId="0" borderId="0" xfId="0" applyNumberFormat="1" applyFont="1"/>
    <xf numFmtId="0" fontId="8" fillId="0" borderId="0" xfId="0" applyFont="1" applyAlignment="1">
      <alignment horizontal="left"/>
    </xf>
    <xf numFmtId="0" fontId="11" fillId="0" borderId="0" xfId="0" applyFont="1" applyAlignment="1">
      <alignment horizontal="left"/>
    </xf>
    <xf numFmtId="9" fontId="8" fillId="0" borderId="0" xfId="5" applyFont="1"/>
    <xf numFmtId="164" fontId="8" fillId="0" borderId="0" xfId="1" applyFont="1"/>
    <xf numFmtId="0" fontId="2" fillId="0" borderId="0" xfId="0" applyFont="1" applyAlignment="1">
      <alignment horizontal="center" vertical="center"/>
    </xf>
    <xf numFmtId="0" fontId="5" fillId="0" borderId="1" xfId="0" quotePrefix="1" applyFont="1" applyBorder="1" applyAlignment="1">
      <alignment horizontal="center" vertical="center"/>
    </xf>
    <xf numFmtId="0" fontId="2" fillId="0" borderId="1" xfId="0" quotePrefix="1" applyFont="1" applyBorder="1" applyAlignment="1">
      <alignment horizontal="center" vertical="center"/>
    </xf>
    <xf numFmtId="0" fontId="5" fillId="0" borderId="1" xfId="0" applyFont="1" applyBorder="1" applyAlignment="1">
      <alignment horizontal="center" vertical="center"/>
    </xf>
    <xf numFmtId="0" fontId="2" fillId="0" borderId="0" xfId="0" quotePrefix="1" applyFont="1" applyAlignment="1">
      <alignment horizontal="center" vertical="center"/>
    </xf>
    <xf numFmtId="0" fontId="2" fillId="0" borderId="0" xfId="0" applyFont="1" applyAlignment="1">
      <alignment vertical="center"/>
    </xf>
    <xf numFmtId="43" fontId="8" fillId="0" borderId="0" xfId="0" applyNumberFormat="1" applyFont="1"/>
    <xf numFmtId="4" fontId="2" fillId="0" borderId="0" xfId="0" applyNumberFormat="1" applyFont="1"/>
    <xf numFmtId="0" fontId="2" fillId="0" borderId="0" xfId="0" applyFont="1" applyAlignment="1">
      <alignment horizontal="left" vertical="top" wrapText="1"/>
    </xf>
    <xf numFmtId="0" fontId="2" fillId="0" borderId="4" xfId="0" applyFont="1" applyBorder="1" applyAlignment="1">
      <alignment horizontal="left" vertical="top" wrapText="1"/>
    </xf>
    <xf numFmtId="0" fontId="5" fillId="0" borderId="2" xfId="0" applyFont="1" applyBorder="1" applyAlignment="1">
      <alignment vertical="top"/>
    </xf>
    <xf numFmtId="0" fontId="2" fillId="0" borderId="0" xfId="3" applyFont="1" applyAlignment="1">
      <alignment horizontal="left" vertical="center"/>
    </xf>
    <xf numFmtId="0" fontId="2" fillId="0" borderId="0" xfId="0" applyFont="1" applyBorder="1"/>
    <xf numFmtId="0" fontId="2" fillId="0" borderId="2" xfId="3" applyFont="1" applyBorder="1" applyAlignment="1">
      <alignment horizontal="center" vertical="center"/>
    </xf>
    <xf numFmtId="0" fontId="2" fillId="0" borderId="0" xfId="0" applyFont="1" applyAlignment="1">
      <alignment horizontal="left"/>
    </xf>
    <xf numFmtId="0" fontId="5" fillId="0" borderId="2" xfId="0" applyFont="1" applyBorder="1" applyAlignment="1">
      <alignment horizontal="left" vertical="top" wrapText="1"/>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2" fillId="0" borderId="0" xfId="0" quotePrefix="1" applyFont="1" applyAlignment="1">
      <alignment horizontal="left"/>
    </xf>
    <xf numFmtId="1" fontId="2" fillId="0" borderId="1" xfId="0" applyNumberFormat="1" applyFont="1" applyBorder="1" applyAlignment="1">
      <alignment horizontal="center"/>
    </xf>
    <xf numFmtId="0" fontId="2" fillId="0" borderId="0" xfId="4"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left" vertical="top"/>
    </xf>
    <xf numFmtId="0" fontId="2" fillId="0" borderId="4" xfId="0" applyFont="1" applyBorder="1" applyAlignment="1">
      <alignment horizontal="left" vertical="top"/>
    </xf>
    <xf numFmtId="0" fontId="2" fillId="0" borderId="0" xfId="0" applyFont="1" applyAlignment="1">
      <alignment horizontal="left"/>
    </xf>
    <xf numFmtId="0" fontId="2" fillId="0" borderId="4" xfId="0" applyFont="1" applyBorder="1" applyAlignment="1">
      <alignment horizontal="left"/>
    </xf>
    <xf numFmtId="0" fontId="5" fillId="0" borderId="2" xfId="0" applyFont="1" applyBorder="1" applyAlignment="1">
      <alignment horizontal="left" vertical="top" wrapText="1"/>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2" fillId="2" borderId="0" xfId="4" quotePrefix="1" applyFont="1" applyFill="1" applyAlignment="1">
      <alignment horizontal="left" vertical="top" wrapText="1"/>
    </xf>
    <xf numFmtId="0" fontId="2" fillId="0" borderId="7" xfId="0" applyFont="1" applyBorder="1" applyAlignment="1">
      <alignment horizontal="center"/>
    </xf>
    <xf numFmtId="4" fontId="2" fillId="0" borderId="22" xfId="0" applyNumberFormat="1" applyFont="1" applyBorder="1" applyAlignment="1">
      <alignment horizontal="right"/>
    </xf>
    <xf numFmtId="0" fontId="2" fillId="0" borderId="0" xfId="0" applyFont="1" applyFill="1"/>
    <xf numFmtId="0" fontId="2" fillId="0" borderId="0" xfId="4" quotePrefix="1" applyFont="1" applyFill="1" applyAlignment="1">
      <alignment horizontal="left" vertical="top" wrapText="1"/>
    </xf>
    <xf numFmtId="0" fontId="2" fillId="0" borderId="4" xfId="4" quotePrefix="1" applyFont="1" applyFill="1" applyBorder="1" applyAlignment="1">
      <alignment horizontal="left" vertical="top" wrapText="1"/>
    </xf>
    <xf numFmtId="4" fontId="2" fillId="0" borderId="1" xfId="0" applyNumberFormat="1" applyFont="1" applyFill="1" applyBorder="1" applyAlignment="1">
      <alignment horizontal="right"/>
    </xf>
    <xf numFmtId="0" fontId="2" fillId="0" borderId="1" xfId="0" applyFont="1" applyFill="1" applyBorder="1" applyAlignment="1">
      <alignment horizontal="center"/>
    </xf>
    <xf numFmtId="0" fontId="2" fillId="0" borderId="1" xfId="4" applyFont="1" applyFill="1" applyBorder="1" applyAlignment="1">
      <alignment horizontal="center"/>
    </xf>
    <xf numFmtId="0" fontId="2" fillId="0" borderId="2" xfId="0" applyFont="1" applyFill="1" applyBorder="1" applyAlignment="1">
      <alignment vertical="top"/>
    </xf>
    <xf numFmtId="0" fontId="5" fillId="0" borderId="0" xfId="0" applyFont="1" applyFill="1" applyAlignment="1">
      <alignment vertical="top"/>
    </xf>
    <xf numFmtId="0" fontId="2" fillId="0" borderId="4" xfId="0" applyFont="1" applyFill="1" applyBorder="1"/>
    <xf numFmtId="0" fontId="2" fillId="0" borderId="2" xfId="0" applyFont="1" applyFill="1" applyBorder="1" applyAlignment="1">
      <alignment horizontal="center" vertical="top"/>
    </xf>
    <xf numFmtId="0" fontId="1" fillId="0" borderId="1" xfId="4" applyFont="1" applyFill="1" applyBorder="1" applyAlignment="1">
      <alignment horizontal="center"/>
    </xf>
    <xf numFmtId="0" fontId="2" fillId="0" borderId="0" xfId="0" applyFont="1" applyFill="1" applyAlignment="1">
      <alignment horizontal="left" vertical="top" wrapText="1"/>
    </xf>
    <xf numFmtId="0" fontId="2" fillId="0" borderId="0" xfId="0" applyFont="1" applyFill="1" applyAlignment="1">
      <alignment horizontal="left" vertical="top"/>
    </xf>
    <xf numFmtId="0" fontId="2" fillId="0" borderId="4" xfId="0" applyFont="1" applyFill="1" applyBorder="1" applyAlignment="1">
      <alignment horizontal="left" vertical="top"/>
    </xf>
    <xf numFmtId="43" fontId="2" fillId="0" borderId="1" xfId="0" applyNumberFormat="1" applyFont="1" applyBorder="1" applyAlignment="1">
      <alignment horizontal="center"/>
    </xf>
    <xf numFmtId="0" fontId="5" fillId="0" borderId="0" xfId="0" applyFont="1" applyBorder="1" applyAlignment="1">
      <alignment vertical="top"/>
    </xf>
    <xf numFmtId="0" fontId="2" fillId="0" borderId="0" xfId="0" applyFont="1" applyBorder="1" applyAlignment="1">
      <alignment horizontal="left"/>
    </xf>
    <xf numFmtId="0" fontId="5" fillId="0" borderId="4" xfId="0" applyFont="1" applyBorder="1" applyAlignment="1">
      <alignment vertical="top"/>
    </xf>
    <xf numFmtId="0" fontId="2" fillId="0" borderId="2" xfId="0" applyNumberFormat="1" applyFont="1" applyBorder="1" applyAlignment="1">
      <alignment horizontal="center" vertical="top"/>
    </xf>
    <xf numFmtId="0" fontId="2" fillId="0" borderId="0" xfId="0" applyFont="1" applyAlignment="1">
      <alignment horizontal="left" vertical="top"/>
    </xf>
    <xf numFmtId="0" fontId="2" fillId="0" borderId="4" xfId="0" applyFont="1" applyBorder="1" applyAlignment="1">
      <alignment horizontal="left" vertical="top"/>
    </xf>
    <xf numFmtId="0" fontId="2" fillId="0" borderId="0" xfId="0" applyFont="1" applyAlignment="1">
      <alignment horizontal="left"/>
    </xf>
    <xf numFmtId="0" fontId="2" fillId="0" borderId="4" xfId="0" applyFont="1" applyBorder="1" applyAlignment="1">
      <alignment horizontal="left"/>
    </xf>
    <xf numFmtId="2" fontId="2" fillId="0" borderId="1" xfId="0" applyNumberFormat="1" applyFont="1" applyBorder="1" applyAlignment="1">
      <alignment horizontal="center"/>
    </xf>
    <xf numFmtId="0" fontId="2" fillId="0" borderId="8" xfId="3" applyFont="1" applyFill="1" applyBorder="1" applyAlignment="1">
      <alignment horizontal="left"/>
    </xf>
    <xf numFmtId="0" fontId="2" fillId="0" borderId="0" xfId="0" applyFont="1" applyAlignment="1">
      <alignment horizontal="left" vertical="top"/>
    </xf>
    <xf numFmtId="0" fontId="2" fillId="0" borderId="0" xfId="0" applyFont="1" applyAlignment="1">
      <alignment horizontal="left" wrapText="1"/>
    </xf>
    <xf numFmtId="0" fontId="2" fillId="0" borderId="0" xfId="0" applyFont="1" applyAlignment="1">
      <alignment horizontal="left"/>
    </xf>
    <xf numFmtId="0" fontId="2" fillId="0" borderId="0" xfId="0" applyFont="1" applyAlignment="1">
      <alignment horizontal="left" vertical="top" wrapText="1"/>
    </xf>
    <xf numFmtId="0" fontId="2" fillId="0" borderId="0" xfId="0" applyFont="1" applyAlignment="1">
      <alignment horizontal="left"/>
    </xf>
    <xf numFmtId="0" fontId="16" fillId="2" borderId="0" xfId="3" applyFont="1" applyFill="1" applyAlignment="1">
      <alignment horizontal="left" vertical="center" wrapText="1"/>
    </xf>
    <xf numFmtId="2" fontId="5" fillId="0" borderId="1" xfId="0" quotePrefix="1" applyNumberFormat="1" applyFont="1" applyBorder="1" applyAlignment="1">
      <alignment horizontal="center" vertical="top"/>
    </xf>
    <xf numFmtId="2" fontId="5" fillId="0" borderId="1" xfId="0" applyNumberFormat="1" applyFont="1" applyBorder="1" applyAlignment="1">
      <alignment horizontal="center"/>
    </xf>
    <xf numFmtId="4" fontId="2" fillId="0" borderId="1" xfId="0" applyNumberFormat="1" applyFont="1" applyBorder="1" applyAlignment="1">
      <alignment horizontal="center"/>
    </xf>
    <xf numFmtId="2" fontId="5" fillId="0" borderId="1" xfId="3" applyNumberFormat="1" applyFont="1" applyBorder="1" applyAlignment="1">
      <alignment horizontal="center" vertical="top"/>
    </xf>
    <xf numFmtId="4" fontId="5" fillId="0" borderId="0" xfId="3" applyNumberFormat="1" applyFont="1" applyAlignment="1">
      <alignment horizontal="left" wrapText="1"/>
    </xf>
    <xf numFmtId="4" fontId="11" fillId="0" borderId="0" xfId="0" applyNumberFormat="1" applyFont="1" applyBorder="1" applyAlignment="1">
      <alignment horizontal="center" vertical="center"/>
    </xf>
    <xf numFmtId="0" fontId="8" fillId="0" borderId="0" xfId="0" applyFont="1" applyBorder="1"/>
    <xf numFmtId="0" fontId="2" fillId="0" borderId="0" xfId="0" applyFont="1" applyAlignment="1">
      <alignment horizontal="left" vertical="top" wrapText="1"/>
    </xf>
    <xf numFmtId="0" fontId="2" fillId="0" borderId="4" xfId="0" applyFont="1" applyBorder="1" applyAlignment="1">
      <alignment horizontal="left" vertical="top" wrapText="1"/>
    </xf>
    <xf numFmtId="167" fontId="5" fillId="0" borderId="1" xfId="0" applyNumberFormat="1" applyFont="1" applyBorder="1" applyAlignment="1">
      <alignment horizontal="center"/>
    </xf>
    <xf numFmtId="4" fontId="2" fillId="0" borderId="1" xfId="0" applyNumberFormat="1" applyFont="1" applyFill="1" applyBorder="1" applyAlignment="1" applyProtection="1">
      <alignment horizontal="right"/>
      <protection locked="0"/>
    </xf>
    <xf numFmtId="4" fontId="2" fillId="0" borderId="1" xfId="0" applyNumberFormat="1" applyFont="1" applyBorder="1" applyAlignment="1" applyProtection="1">
      <alignment horizontal="right"/>
      <protection locked="0"/>
    </xf>
    <xf numFmtId="4" fontId="5" fillId="0" borderId="8" xfId="3" applyNumberFormat="1" applyFont="1" applyBorder="1" applyAlignment="1" applyProtection="1">
      <alignment horizontal="right"/>
      <protection locked="0"/>
    </xf>
    <xf numFmtId="164" fontId="2" fillId="0" borderId="1" xfId="1" applyFont="1" applyFill="1" applyBorder="1" applyAlignment="1" applyProtection="1">
      <alignment horizontal="right"/>
      <protection locked="0"/>
    </xf>
    <xf numFmtId="164" fontId="2" fillId="0" borderId="1" xfId="1" applyFont="1" applyBorder="1" applyAlignment="1" applyProtection="1">
      <alignment horizontal="right"/>
      <protection locked="0"/>
    </xf>
    <xf numFmtId="9" fontId="2" fillId="0" borderId="1" xfId="5" applyFont="1" applyFill="1" applyBorder="1" applyAlignment="1" applyProtection="1">
      <alignment horizontal="center"/>
      <protection locked="0"/>
    </xf>
    <xf numFmtId="164" fontId="2" fillId="0" borderId="1" xfId="1" applyFont="1" applyFill="1" applyBorder="1" applyAlignment="1" applyProtection="1">
      <alignment horizontal="center"/>
      <protection locked="0"/>
    </xf>
    <xf numFmtId="164" fontId="5" fillId="0" borderId="8" xfId="1" applyFont="1" applyBorder="1" applyAlignment="1" applyProtection="1">
      <alignment horizontal="right"/>
      <protection locked="0"/>
    </xf>
    <xf numFmtId="4" fontId="2" fillId="0" borderId="1" xfId="3" applyNumberFormat="1" applyFont="1" applyBorder="1" applyAlignment="1" applyProtection="1">
      <alignment horizontal="right"/>
      <protection locked="0"/>
    </xf>
    <xf numFmtId="4" fontId="8" fillId="0" borderId="8" xfId="0" applyNumberFormat="1" applyFont="1" applyBorder="1" applyAlignment="1" applyProtection="1">
      <alignment horizontal="right"/>
      <protection locked="0"/>
    </xf>
    <xf numFmtId="4" fontId="8" fillId="0" borderId="8" xfId="0" applyNumberFormat="1" applyFont="1" applyBorder="1" applyAlignment="1" applyProtection="1">
      <alignment horizontal="right" vertical="center"/>
      <protection locked="0"/>
    </xf>
    <xf numFmtId="4" fontId="11" fillId="0" borderId="8" xfId="0" applyNumberFormat="1" applyFont="1" applyBorder="1" applyAlignment="1" applyProtection="1">
      <alignment horizontal="right"/>
      <protection locked="0"/>
    </xf>
    <xf numFmtId="4" fontId="11" fillId="0" borderId="8" xfId="0" applyNumberFormat="1" applyFont="1" applyBorder="1" applyAlignment="1" applyProtection="1">
      <alignment horizontal="right" vertical="center"/>
      <protection locked="0"/>
    </xf>
    <xf numFmtId="0" fontId="8" fillId="0" borderId="0" xfId="0" applyFont="1" applyProtection="1">
      <protection locked="0"/>
    </xf>
    <xf numFmtId="0" fontId="2" fillId="0" borderId="0" xfId="4" applyFont="1" applyAlignment="1">
      <alignment horizontal="left" vertical="top"/>
    </xf>
    <xf numFmtId="0" fontId="2" fillId="0" borderId="4" xfId="4" applyFont="1" applyBorder="1" applyAlignment="1">
      <alignment horizontal="left" vertical="top"/>
    </xf>
    <xf numFmtId="164" fontId="5" fillId="0" borderId="5" xfId="1" applyFont="1" applyBorder="1" applyAlignment="1">
      <alignment horizontal="left"/>
    </xf>
    <xf numFmtId="164" fontId="5" fillId="0" borderId="6" xfId="1" applyFont="1" applyBorder="1" applyAlignment="1">
      <alignment horizontal="left"/>
    </xf>
    <xf numFmtId="164" fontId="5" fillId="0" borderId="26" xfId="1" applyFont="1" applyBorder="1" applyAlignment="1">
      <alignment horizontal="left"/>
    </xf>
    <xf numFmtId="0" fontId="2" fillId="0" borderId="0" xfId="0" applyFont="1" applyAlignment="1">
      <alignment horizontal="left" vertical="top" wrapText="1"/>
    </xf>
    <xf numFmtId="0" fontId="2" fillId="0" borderId="0" xfId="0" applyFont="1" applyAlignment="1">
      <alignment horizontal="left" vertical="top"/>
    </xf>
    <xf numFmtId="0" fontId="2" fillId="0" borderId="4" xfId="0" applyFont="1" applyBorder="1" applyAlignment="1">
      <alignment horizontal="left" vertical="top"/>
    </xf>
    <xf numFmtId="0" fontId="2" fillId="0" borderId="4" xfId="0" applyFont="1" applyBorder="1" applyAlignment="1">
      <alignment horizontal="left" vertical="top" wrapText="1"/>
    </xf>
    <xf numFmtId="0" fontId="2" fillId="0" borderId="0" xfId="4" applyFont="1" applyAlignment="1">
      <alignment horizontal="left" vertical="top" wrapText="1"/>
    </xf>
    <xf numFmtId="0" fontId="2" fillId="0" borderId="4" xfId="4" applyFont="1" applyBorder="1" applyAlignment="1">
      <alignment horizontal="left" vertical="top" wrapText="1"/>
    </xf>
    <xf numFmtId="0" fontId="5" fillId="0" borderId="21" xfId="3" applyFont="1" applyBorder="1" applyAlignment="1">
      <alignment horizontal="center" vertical="center"/>
    </xf>
    <xf numFmtId="0" fontId="5" fillId="0" borderId="22" xfId="3" applyFont="1" applyBorder="1" applyAlignment="1">
      <alignment horizontal="center" vertical="center"/>
    </xf>
    <xf numFmtId="0" fontId="5" fillId="0" borderId="24" xfId="3" applyFont="1" applyBorder="1" applyAlignment="1">
      <alignment horizontal="center" vertical="center"/>
    </xf>
    <xf numFmtId="0" fontId="5" fillId="0" borderId="3" xfId="3" applyFont="1" applyBorder="1" applyAlignment="1">
      <alignment horizontal="center" vertical="center"/>
    </xf>
    <xf numFmtId="0" fontId="5" fillId="0" borderId="25" xfId="3" applyFont="1" applyBorder="1" applyAlignment="1">
      <alignment horizontal="center" vertical="center"/>
    </xf>
    <xf numFmtId="0" fontId="5" fillId="0" borderId="7" xfId="3" applyFont="1" applyBorder="1" applyAlignment="1">
      <alignment horizontal="center" vertical="center"/>
    </xf>
    <xf numFmtId="0" fontId="5" fillId="0" borderId="9" xfId="3" applyFont="1" applyBorder="1" applyAlignment="1">
      <alignment horizontal="center" vertical="center"/>
    </xf>
    <xf numFmtId="0" fontId="5" fillId="0" borderId="23" xfId="3" applyFont="1" applyBorder="1" applyAlignment="1">
      <alignment horizontal="center" vertical="center"/>
    </xf>
    <xf numFmtId="4" fontId="5" fillId="0" borderId="0" xfId="3" applyNumberFormat="1" applyFont="1" applyAlignment="1">
      <alignment horizontal="left" wrapText="1"/>
    </xf>
    <xf numFmtId="0" fontId="2" fillId="0" borderId="0" xfId="0" applyFont="1" applyAlignment="1">
      <alignment horizontal="left" wrapText="1"/>
    </xf>
    <xf numFmtId="0" fontId="2" fillId="0" borderId="0" xfId="0" applyFont="1" applyAlignment="1">
      <alignment horizontal="left"/>
    </xf>
    <xf numFmtId="0" fontId="2" fillId="0" borderId="4" xfId="0" applyFont="1" applyBorder="1" applyAlignment="1">
      <alignment horizontal="left"/>
    </xf>
    <xf numFmtId="0" fontId="4" fillId="0" borderId="5" xfId="3" applyFont="1" applyBorder="1" applyAlignment="1">
      <alignment horizontal="left"/>
    </xf>
    <xf numFmtId="0" fontId="4" fillId="0" borderId="6" xfId="3" applyFont="1" applyBorder="1" applyAlignment="1">
      <alignment horizontal="left"/>
    </xf>
    <xf numFmtId="0" fontId="4" fillId="0" borderId="26" xfId="3" applyFont="1" applyBorder="1" applyAlignment="1">
      <alignment horizontal="left"/>
    </xf>
    <xf numFmtId="0" fontId="5" fillId="0" borderId="2" xfId="0" applyFont="1" applyBorder="1" applyAlignment="1">
      <alignment horizontal="left" vertical="top" wrapText="1"/>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2" fillId="0" borderId="4" xfId="0" applyFont="1" applyBorder="1" applyAlignment="1">
      <alignment horizontal="left" wrapText="1"/>
    </xf>
    <xf numFmtId="0" fontId="5" fillId="0" borderId="0" xfId="0" applyFont="1" applyAlignment="1">
      <alignment horizontal="left" vertical="top"/>
    </xf>
    <xf numFmtId="0" fontId="5" fillId="0" borderId="4" xfId="0" applyFont="1" applyBorder="1" applyAlignment="1">
      <alignment horizontal="left" vertical="top"/>
    </xf>
    <xf numFmtId="0" fontId="23" fillId="0" borderId="2" xfId="0" applyFont="1" applyBorder="1" applyAlignment="1">
      <alignment horizontal="left" vertical="top"/>
    </xf>
    <xf numFmtId="0" fontId="23" fillId="0" borderId="0" xfId="0" applyFont="1" applyAlignment="1">
      <alignment horizontal="left" vertical="top"/>
    </xf>
    <xf numFmtId="0" fontId="23" fillId="0" borderId="4" xfId="0" applyFont="1" applyBorder="1" applyAlignment="1">
      <alignment horizontal="left" vertical="top"/>
    </xf>
    <xf numFmtId="0" fontId="2" fillId="0" borderId="2" xfId="0" applyFont="1" applyBorder="1" applyAlignment="1">
      <alignment horizontal="left" vertical="top"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left" vertical="center" wrapText="1"/>
    </xf>
    <xf numFmtId="0" fontId="2" fillId="0" borderId="0" xfId="3" applyFont="1" applyAlignment="1">
      <alignment horizontal="left" wrapText="1"/>
    </xf>
    <xf numFmtId="0" fontId="2" fillId="0" borderId="0" xfId="3" applyFont="1" applyAlignment="1">
      <alignment horizontal="left"/>
    </xf>
    <xf numFmtId="0" fontId="2" fillId="0" borderId="4" xfId="3" applyFont="1" applyBorder="1" applyAlignment="1">
      <alignment horizontal="left"/>
    </xf>
    <xf numFmtId="0" fontId="5" fillId="0" borderId="2" xfId="3" applyFont="1" applyBorder="1" applyAlignment="1">
      <alignment horizontal="left"/>
    </xf>
    <xf numFmtId="0" fontId="5" fillId="0" borderId="0" xfId="3" applyFont="1" applyAlignment="1">
      <alignment horizontal="left"/>
    </xf>
    <xf numFmtId="0" fontId="5" fillId="0" borderId="4" xfId="3" applyFont="1" applyBorder="1" applyAlignment="1">
      <alignment horizontal="left"/>
    </xf>
    <xf numFmtId="0" fontId="16" fillId="2" borderId="0" xfId="3" applyFont="1" applyFill="1" applyAlignment="1">
      <alignment horizontal="left" vertical="center" wrapText="1"/>
    </xf>
    <xf numFmtId="0" fontId="5" fillId="0" borderId="24" xfId="0" applyFont="1" applyBorder="1" applyAlignment="1">
      <alignment horizontal="center" vertical="center"/>
    </xf>
    <xf numFmtId="0" fontId="5" fillId="0" borderId="3" xfId="0" applyFont="1" applyBorder="1" applyAlignment="1">
      <alignment horizontal="center" vertical="center"/>
    </xf>
    <xf numFmtId="0" fontId="5" fillId="0" borderId="25"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23"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 xfId="4" applyFont="1" applyBorder="1" applyAlignment="1">
      <alignment horizontal="left" vertical="top" wrapText="1"/>
    </xf>
    <xf numFmtId="0" fontId="5" fillId="0" borderId="0" xfId="4" applyFont="1" applyAlignment="1">
      <alignment horizontal="left" vertical="top" wrapText="1"/>
    </xf>
    <xf numFmtId="0" fontId="5" fillId="0" borderId="4" xfId="4" applyFont="1" applyBorder="1" applyAlignment="1">
      <alignment horizontal="left" vertical="top" wrapText="1"/>
    </xf>
    <xf numFmtId="0" fontId="5" fillId="0" borderId="2" xfId="4" quotePrefix="1" applyFont="1" applyBorder="1" applyAlignment="1">
      <alignment horizontal="left" vertical="top"/>
    </xf>
    <xf numFmtId="0" fontId="5" fillId="0" borderId="0" xfId="4" quotePrefix="1" applyFont="1" applyAlignment="1">
      <alignment horizontal="left" vertical="top"/>
    </xf>
    <xf numFmtId="0" fontId="5" fillId="0" borderId="4" xfId="4" quotePrefix="1" applyFont="1" applyBorder="1" applyAlignment="1">
      <alignment horizontal="left" vertical="top"/>
    </xf>
    <xf numFmtId="0" fontId="2" fillId="0" borderId="2" xfId="4" quotePrefix="1" applyFont="1" applyBorder="1" applyAlignment="1">
      <alignment horizontal="left" vertical="top"/>
    </xf>
    <xf numFmtId="0" fontId="2" fillId="0" borderId="0" xfId="4" quotePrefix="1" applyFont="1" applyAlignment="1">
      <alignment horizontal="left" vertical="top"/>
    </xf>
    <xf numFmtId="0" fontId="2" fillId="0" borderId="4" xfId="4" quotePrefix="1" applyFont="1" applyBorder="1" applyAlignment="1">
      <alignment horizontal="left" vertical="top"/>
    </xf>
    <xf numFmtId="0" fontId="5" fillId="0" borderId="2" xfId="4" quotePrefix="1" applyFont="1" applyBorder="1" applyAlignment="1">
      <alignment horizontal="left" vertical="top" wrapText="1"/>
    </xf>
    <xf numFmtId="0" fontId="5" fillId="0" borderId="0" xfId="4" quotePrefix="1" applyFont="1" applyAlignment="1">
      <alignment horizontal="left" vertical="top" wrapText="1"/>
    </xf>
    <xf numFmtId="0" fontId="5" fillId="0" borderId="4" xfId="4" quotePrefix="1" applyFont="1" applyBorder="1" applyAlignment="1">
      <alignment horizontal="left" vertical="top" wrapText="1"/>
    </xf>
    <xf numFmtId="4" fontId="1" fillId="0" borderId="0" xfId="3" applyNumberFormat="1" applyFont="1" applyAlignment="1">
      <alignment horizontal="center"/>
    </xf>
    <xf numFmtId="0" fontId="5" fillId="0" borderId="2" xfId="0" applyFont="1" applyBorder="1" applyAlignment="1">
      <alignment horizontal="left" vertical="top"/>
    </xf>
    <xf numFmtId="0" fontId="4" fillId="0" borderId="5" xfId="3" applyFont="1" applyFill="1" applyBorder="1" applyAlignment="1">
      <alignment horizontal="left"/>
    </xf>
    <xf numFmtId="0" fontId="4" fillId="0" borderId="6" xfId="3" applyFont="1" applyFill="1" applyBorder="1" applyAlignment="1">
      <alignment horizontal="left"/>
    </xf>
    <xf numFmtId="0" fontId="4" fillId="0" borderId="26" xfId="3" applyFont="1" applyFill="1" applyBorder="1" applyAlignment="1">
      <alignment horizontal="left"/>
    </xf>
    <xf numFmtId="0" fontId="5" fillId="0" borderId="2" xfId="0" quotePrefix="1" applyFont="1" applyBorder="1" applyAlignment="1">
      <alignment horizontal="left" vertical="top" wrapText="1"/>
    </xf>
    <xf numFmtId="0" fontId="5" fillId="0" borderId="0" xfId="0" quotePrefix="1" applyFont="1" applyAlignment="1">
      <alignment horizontal="left" vertical="top"/>
    </xf>
    <xf numFmtId="0" fontId="5" fillId="0" borderId="4" xfId="0" quotePrefix="1" applyFont="1" applyBorder="1" applyAlignment="1">
      <alignment horizontal="left" vertical="top"/>
    </xf>
    <xf numFmtId="0" fontId="4" fillId="0" borderId="5" xfId="0" applyFont="1" applyBorder="1" applyAlignment="1">
      <alignment horizontal="left"/>
    </xf>
    <xf numFmtId="0" fontId="4" fillId="0" borderId="6" xfId="0" applyFont="1" applyBorder="1" applyAlignment="1">
      <alignment horizontal="left"/>
    </xf>
    <xf numFmtId="0" fontId="4" fillId="0" borderId="26" xfId="0" applyFont="1" applyBorder="1" applyAlignment="1">
      <alignment horizontal="left"/>
    </xf>
    <xf numFmtId="0" fontId="5" fillId="0" borderId="0" xfId="0" applyFont="1" applyBorder="1" applyAlignment="1">
      <alignment horizontal="left" vertical="top" wrapText="1"/>
    </xf>
    <xf numFmtId="0" fontId="2" fillId="2" borderId="0" xfId="4" quotePrefix="1" applyFont="1" applyFill="1" applyAlignment="1">
      <alignment horizontal="left" vertical="top" wrapText="1"/>
    </xf>
    <xf numFmtId="0" fontId="2" fillId="0" borderId="0" xfId="0" applyFont="1" applyBorder="1" applyAlignment="1">
      <alignment horizontal="left" vertical="top"/>
    </xf>
    <xf numFmtId="0" fontId="5" fillId="0" borderId="2" xfId="0" applyFont="1" applyFill="1" applyBorder="1" applyAlignment="1">
      <alignment horizontal="left" vertical="top" wrapText="1"/>
    </xf>
    <xf numFmtId="0" fontId="5" fillId="0" borderId="0" xfId="0" applyFont="1" applyFill="1" applyAlignment="1">
      <alignment horizontal="left" vertical="top"/>
    </xf>
    <xf numFmtId="0" fontId="5" fillId="0" borderId="4" xfId="0" applyFont="1" applyFill="1" applyBorder="1" applyAlignment="1">
      <alignment horizontal="left" vertical="top"/>
    </xf>
    <xf numFmtId="0" fontId="2" fillId="0" borderId="0" xfId="0" applyFont="1" applyFill="1" applyAlignment="1">
      <alignment horizontal="left" vertical="top" wrapText="1"/>
    </xf>
    <xf numFmtId="0" fontId="2" fillId="0" borderId="0" xfId="0" applyFont="1" applyFill="1" applyAlignment="1">
      <alignment horizontal="left" vertical="top"/>
    </xf>
    <xf numFmtId="0" fontId="2" fillId="0" borderId="4" xfId="0" applyFont="1" applyFill="1" applyBorder="1" applyAlignment="1">
      <alignment horizontal="left" vertical="top"/>
    </xf>
    <xf numFmtId="0" fontId="25" fillId="0" borderId="0" xfId="0" applyFont="1" applyBorder="1" applyAlignment="1">
      <alignment horizontal="left"/>
    </xf>
    <xf numFmtId="0" fontId="25" fillId="0" borderId="4" xfId="0" applyFont="1" applyBorder="1" applyAlignment="1">
      <alignment horizontal="left"/>
    </xf>
    <xf numFmtId="0" fontId="5" fillId="0" borderId="0" xfId="0" applyFont="1" applyBorder="1" applyAlignment="1">
      <alignment horizontal="left" vertical="top"/>
    </xf>
    <xf numFmtId="4" fontId="5" fillId="0" borderId="0" xfId="3" applyNumberFormat="1" applyFont="1" applyAlignment="1">
      <alignment horizontal="left"/>
    </xf>
    <xf numFmtId="4" fontId="11" fillId="0" borderId="0" xfId="0" applyNumberFormat="1" applyFont="1" applyBorder="1" applyAlignment="1">
      <alignment horizontal="center" vertical="center"/>
    </xf>
    <xf numFmtId="0" fontId="11" fillId="0" borderId="8" xfId="0" applyFont="1" applyBorder="1" applyAlignment="1">
      <alignment horizontal="right" vertical="center"/>
    </xf>
    <xf numFmtId="4" fontId="11" fillId="0" borderId="8" xfId="0" applyNumberFormat="1" applyFont="1" applyBorder="1" applyAlignment="1">
      <alignment horizontal="center" vertical="center" wrapText="1"/>
    </xf>
    <xf numFmtId="0" fontId="8" fillId="0" borderId="8" xfId="0" applyFont="1" applyBorder="1" applyAlignment="1">
      <alignment horizontal="right" vertical="center"/>
    </xf>
    <xf numFmtId="0" fontId="10" fillId="0" borderId="0" xfId="0" applyFont="1" applyAlignment="1">
      <alignment horizontal="center"/>
    </xf>
    <xf numFmtId="0" fontId="24" fillId="0" borderId="0" xfId="0" applyFont="1" applyAlignment="1">
      <alignment horizontal="center"/>
    </xf>
    <xf numFmtId="0" fontId="20" fillId="0" borderId="0" xfId="0" applyFont="1" applyAlignment="1">
      <alignment horizontal="center"/>
    </xf>
    <xf numFmtId="0" fontId="9" fillId="0" borderId="0" xfId="0" applyFont="1" applyAlignment="1">
      <alignment horizontal="center"/>
    </xf>
    <xf numFmtId="0" fontId="0" fillId="0" borderId="0" xfId="0" applyAlignment="1">
      <alignment horizontal="center"/>
    </xf>
  </cellXfs>
  <cellStyles count="6">
    <cellStyle name="Comma" xfId="1" builtinId="3"/>
    <cellStyle name="Comma 2" xfId="2" xr:uid="{00000000-0005-0000-0000-000001000000}"/>
    <cellStyle name="Normal" xfId="0" builtinId="0"/>
    <cellStyle name="Normal 2" xfId="3" xr:uid="{00000000-0005-0000-0000-000003000000}"/>
    <cellStyle name="Normal_Evaluation-Devland Phase 1" xfId="4" xr:uid="{00000000-0005-0000-0000-000004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419100</xdr:colOff>
      <xdr:row>0</xdr:row>
      <xdr:rowOff>28575</xdr:rowOff>
    </xdr:from>
    <xdr:to>
      <xdr:col>2</xdr:col>
      <xdr:colOff>1190625</xdr:colOff>
      <xdr:row>3</xdr:row>
      <xdr:rowOff>95250</xdr:rowOff>
    </xdr:to>
    <xdr:pic>
      <xdr:nvPicPr>
        <xdr:cNvPr id="37673" name="Picture 31">
          <a:extLst>
            <a:ext uri="{FF2B5EF4-FFF2-40B4-BE49-F238E27FC236}">
              <a16:creationId xmlns:a16="http://schemas.microsoft.com/office/drawing/2014/main" id="{D1458B6E-99D8-3E42-E39B-BDC11489BE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81600" y="28575"/>
          <a:ext cx="7715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M63"/>
  <sheetViews>
    <sheetView view="pageBreakPreview" topLeftCell="A34" zoomScaleNormal="100" zoomScaleSheetLayoutView="100" workbookViewId="0">
      <selection activeCell="L60" sqref="L60"/>
    </sheetView>
  </sheetViews>
  <sheetFormatPr defaultColWidth="9.109375" defaultRowHeight="12.75" customHeight="1" x14ac:dyDescent="0.2"/>
  <cols>
    <col min="1" max="1" width="6.6640625" style="47" customWidth="1"/>
    <col min="2" max="2" width="3.6640625" style="34" customWidth="1"/>
    <col min="3" max="3" width="4.109375" style="34" customWidth="1"/>
    <col min="4" max="5" width="3.6640625" style="34" customWidth="1"/>
    <col min="6" max="6" width="30.44140625" style="34" customWidth="1"/>
    <col min="7" max="7" width="10.6640625" style="35" customWidth="1"/>
    <col min="8" max="8" width="10.6640625" style="35" bestFit="1" customWidth="1"/>
    <col min="9" max="9" width="10.6640625" style="33" customWidth="1"/>
    <col min="10" max="10" width="12.6640625" style="33" customWidth="1"/>
    <col min="11" max="16384" width="9.109375" style="34"/>
  </cols>
  <sheetData>
    <row r="1" spans="1:13" ht="14.4" customHeight="1" x14ac:dyDescent="0.25">
      <c r="A1" s="149" t="s">
        <v>320</v>
      </c>
      <c r="B1" s="32"/>
      <c r="C1" s="32"/>
      <c r="D1" s="32"/>
      <c r="E1" s="32"/>
      <c r="F1" s="32"/>
      <c r="G1" s="32"/>
      <c r="H1" s="32"/>
    </row>
    <row r="2" spans="1:13" ht="12.75" customHeight="1" x14ac:dyDescent="0.25">
      <c r="A2" s="149"/>
      <c r="B2" s="32"/>
      <c r="C2" s="32"/>
      <c r="D2" s="32"/>
      <c r="E2" s="32"/>
      <c r="F2" s="32"/>
      <c r="G2" s="32"/>
      <c r="H2" s="32"/>
    </row>
    <row r="3" spans="1:13" ht="12" x14ac:dyDescent="0.25">
      <c r="A3" s="296" t="s">
        <v>319</v>
      </c>
      <c r="B3" s="296"/>
      <c r="C3" s="296"/>
      <c r="D3" s="296"/>
      <c r="E3" s="296"/>
      <c r="F3" s="296"/>
      <c r="G3" s="296"/>
      <c r="H3" s="296"/>
      <c r="I3" s="296"/>
      <c r="J3" s="296"/>
    </row>
    <row r="4" spans="1:13" ht="12.75" customHeight="1" x14ac:dyDescent="0.25">
      <c r="A4" s="149"/>
      <c r="B4" s="36"/>
      <c r="C4" s="36"/>
      <c r="D4" s="36"/>
      <c r="E4" s="36"/>
      <c r="F4" s="36"/>
      <c r="G4" s="36"/>
      <c r="H4" s="36"/>
    </row>
    <row r="5" spans="1:13" s="37" customFormat="1" ht="12.75" customHeight="1" x14ac:dyDescent="0.25">
      <c r="A5" s="288" t="s">
        <v>0</v>
      </c>
      <c r="B5" s="290" t="s">
        <v>1</v>
      </c>
      <c r="C5" s="291"/>
      <c r="D5" s="291"/>
      <c r="E5" s="291"/>
      <c r="F5" s="292"/>
      <c r="G5" s="288" t="s">
        <v>2</v>
      </c>
      <c r="H5" s="288" t="s">
        <v>3</v>
      </c>
      <c r="I5" s="153" t="s">
        <v>4</v>
      </c>
      <c r="J5" s="153" t="s">
        <v>5</v>
      </c>
    </row>
    <row r="6" spans="1:13" s="37" customFormat="1" ht="12.75" customHeight="1" x14ac:dyDescent="0.25">
      <c r="A6" s="289"/>
      <c r="B6" s="293"/>
      <c r="C6" s="294"/>
      <c r="D6" s="294"/>
      <c r="E6" s="294"/>
      <c r="F6" s="295"/>
      <c r="G6" s="289"/>
      <c r="H6" s="289"/>
      <c r="I6" s="154" t="s">
        <v>6</v>
      </c>
      <c r="J6" s="154" t="s">
        <v>6</v>
      </c>
    </row>
    <row r="7" spans="1:13" ht="12.6" customHeight="1" x14ac:dyDescent="0.2">
      <c r="A7" s="38"/>
      <c r="B7" s="40"/>
      <c r="C7" s="41"/>
      <c r="D7" s="41"/>
      <c r="E7" s="41"/>
      <c r="F7" s="42"/>
      <c r="G7" s="39"/>
      <c r="H7" s="39"/>
      <c r="I7" s="43"/>
      <c r="J7" s="43"/>
    </row>
    <row r="8" spans="1:13" s="3" customFormat="1" ht="12.75" customHeight="1" x14ac:dyDescent="0.2">
      <c r="A8" s="22"/>
      <c r="B8" s="88" t="s">
        <v>7</v>
      </c>
      <c r="F8" s="9"/>
      <c r="G8" s="6"/>
      <c r="H8" s="6"/>
      <c r="I8" s="10"/>
      <c r="J8" s="10"/>
      <c r="M8" s="4"/>
    </row>
    <row r="9" spans="1:13" s="3" customFormat="1" ht="12.75" customHeight="1" x14ac:dyDescent="0.25">
      <c r="A9" s="22"/>
      <c r="B9" s="25" t="s">
        <v>8</v>
      </c>
      <c r="F9" s="9"/>
      <c r="G9" s="6"/>
      <c r="H9" s="6"/>
      <c r="I9" s="10"/>
      <c r="J9" s="10"/>
      <c r="M9" s="4"/>
    </row>
    <row r="10" spans="1:13" s="3" customFormat="1" ht="12.75" customHeight="1" x14ac:dyDescent="0.2">
      <c r="A10" s="6"/>
      <c r="B10" s="7"/>
      <c r="F10" s="9"/>
      <c r="G10" s="6"/>
      <c r="H10" s="6"/>
      <c r="I10" s="10"/>
      <c r="J10" s="10"/>
      <c r="M10" s="4"/>
    </row>
    <row r="11" spans="1:13" s="3" customFormat="1" ht="12.75" customHeight="1" x14ac:dyDescent="0.2">
      <c r="A11" s="22" t="s">
        <v>9</v>
      </c>
      <c r="B11" s="28" t="s">
        <v>10</v>
      </c>
      <c r="C11" s="147" t="s">
        <v>280</v>
      </c>
      <c r="F11" s="9"/>
      <c r="G11" s="24" t="s">
        <v>11</v>
      </c>
      <c r="H11" s="24">
        <v>1</v>
      </c>
      <c r="I11" s="83">
        <f>6*9489.43</f>
        <v>56936.58</v>
      </c>
      <c r="J11" s="83">
        <f>H11*I11</f>
        <v>56936.58</v>
      </c>
      <c r="M11" s="4"/>
    </row>
    <row r="12" spans="1:13" s="3" customFormat="1" ht="12.75" customHeight="1" x14ac:dyDescent="0.2">
      <c r="A12" s="22"/>
      <c r="B12" s="23"/>
      <c r="C12" s="21"/>
      <c r="F12" s="9"/>
      <c r="G12" s="24"/>
      <c r="H12" s="24"/>
      <c r="I12" s="29"/>
      <c r="J12" s="83"/>
      <c r="M12" s="4"/>
    </row>
    <row r="13" spans="1:13" s="3" customFormat="1" ht="12.75" customHeight="1" x14ac:dyDescent="0.2">
      <c r="A13" s="22"/>
      <c r="B13" s="28" t="s">
        <v>12</v>
      </c>
      <c r="C13" s="21" t="s">
        <v>13</v>
      </c>
      <c r="F13" s="9"/>
      <c r="G13" s="24" t="s">
        <v>14</v>
      </c>
      <c r="H13" s="143">
        <f>J11</f>
        <v>56936.58</v>
      </c>
      <c r="I13" s="268"/>
      <c r="J13" s="269"/>
      <c r="M13" s="4"/>
    </row>
    <row r="14" spans="1:13" s="3" customFormat="1" ht="12.75" customHeight="1" x14ac:dyDescent="0.2">
      <c r="A14" s="22"/>
      <c r="B14" s="21"/>
      <c r="C14" s="21"/>
      <c r="F14" s="9"/>
      <c r="G14" s="24"/>
      <c r="H14" s="90"/>
      <c r="I14" s="91"/>
      <c r="J14" s="91"/>
      <c r="M14" s="4"/>
    </row>
    <row r="15" spans="1:13" s="3" customFormat="1" ht="24.75" customHeight="1" x14ac:dyDescent="0.2">
      <c r="A15" s="22"/>
      <c r="B15" s="28" t="s">
        <v>15</v>
      </c>
      <c r="C15" s="282" t="s">
        <v>16</v>
      </c>
      <c r="D15" s="283"/>
      <c r="E15" s="283"/>
      <c r="F15" s="284"/>
      <c r="G15" s="24" t="s">
        <v>11</v>
      </c>
      <c r="H15" s="24">
        <v>1</v>
      </c>
      <c r="I15" s="83">
        <v>50000</v>
      </c>
      <c r="J15" s="83">
        <f>H15*I15</f>
        <v>50000</v>
      </c>
      <c r="M15" s="4"/>
    </row>
    <row r="16" spans="1:13" s="3" customFormat="1" ht="12.75" customHeight="1" x14ac:dyDescent="0.2">
      <c r="A16" s="22"/>
      <c r="B16" s="21"/>
      <c r="C16" s="21"/>
      <c r="F16" s="9"/>
      <c r="G16" s="24"/>
      <c r="H16" s="24"/>
      <c r="I16" s="29"/>
      <c r="J16" s="83"/>
      <c r="M16" s="4"/>
    </row>
    <row r="17" spans="1:13" s="3" customFormat="1" ht="12.75" customHeight="1" x14ac:dyDescent="0.2">
      <c r="A17" s="22"/>
      <c r="B17" s="28" t="s">
        <v>17</v>
      </c>
      <c r="C17" s="21" t="s">
        <v>18</v>
      </c>
      <c r="F17" s="9"/>
      <c r="G17" s="24" t="s">
        <v>14</v>
      </c>
      <c r="H17" s="148">
        <f>J15</f>
        <v>50000</v>
      </c>
      <c r="I17" s="268"/>
      <c r="J17" s="269"/>
      <c r="M17" s="4"/>
    </row>
    <row r="18" spans="1:13" s="3" customFormat="1" ht="12.75" customHeight="1" x14ac:dyDescent="0.2">
      <c r="A18" s="22"/>
      <c r="B18" s="21"/>
      <c r="C18" s="21"/>
      <c r="F18" s="9"/>
      <c r="G18" s="24"/>
      <c r="H18" s="90"/>
      <c r="I18" s="91"/>
      <c r="J18" s="91"/>
      <c r="M18" s="4"/>
    </row>
    <row r="19" spans="1:13" s="3" customFormat="1" ht="25.5" customHeight="1" x14ac:dyDescent="0.2">
      <c r="A19" s="22"/>
      <c r="B19" s="28" t="s">
        <v>19</v>
      </c>
      <c r="C19" s="282" t="s">
        <v>20</v>
      </c>
      <c r="D19" s="282"/>
      <c r="E19" s="282"/>
      <c r="F19" s="285"/>
      <c r="G19" s="24" t="s">
        <v>11</v>
      </c>
      <c r="H19" s="24">
        <v>1</v>
      </c>
      <c r="I19" s="151">
        <f>41.72*20*8*2</f>
        <v>13350.4</v>
      </c>
      <c r="J19" s="83">
        <f>H19*I19</f>
        <v>13350.4</v>
      </c>
      <c r="M19" s="4"/>
    </row>
    <row r="20" spans="1:13" s="3" customFormat="1" ht="12.75" customHeight="1" x14ac:dyDescent="0.2">
      <c r="A20" s="22"/>
      <c r="B20" s="21"/>
      <c r="C20" s="21"/>
      <c r="F20" s="9"/>
      <c r="G20" s="24"/>
      <c r="H20" s="144"/>
      <c r="I20" s="29"/>
      <c r="J20" s="83"/>
      <c r="M20" s="4"/>
    </row>
    <row r="21" spans="1:13" s="3" customFormat="1" ht="12.75" customHeight="1" x14ac:dyDescent="0.2">
      <c r="A21" s="22"/>
      <c r="B21" s="28" t="s">
        <v>21</v>
      </c>
      <c r="C21" s="21" t="s">
        <v>22</v>
      </c>
      <c r="F21" s="9"/>
      <c r="G21" s="24" t="s">
        <v>14</v>
      </c>
      <c r="H21" s="148">
        <f>J19</f>
        <v>13350.4</v>
      </c>
      <c r="I21" s="268"/>
      <c r="J21" s="269"/>
      <c r="M21" s="4"/>
    </row>
    <row r="22" spans="1:13" s="3" customFormat="1" ht="12.75" customHeight="1" x14ac:dyDescent="0.2">
      <c r="A22" s="22"/>
      <c r="B22" s="21"/>
      <c r="C22" s="21"/>
      <c r="F22" s="9"/>
      <c r="G22" s="24"/>
      <c r="H22" s="90"/>
      <c r="I22" s="91"/>
      <c r="J22" s="91"/>
      <c r="M22" s="4"/>
    </row>
    <row r="23" spans="1:13" s="3" customFormat="1" ht="25.5" customHeight="1" x14ac:dyDescent="0.2">
      <c r="A23" s="22"/>
      <c r="B23" s="28" t="s">
        <v>23</v>
      </c>
      <c r="C23" s="286" t="s">
        <v>24</v>
      </c>
      <c r="D23" s="286"/>
      <c r="E23" s="286"/>
      <c r="F23" s="287"/>
      <c r="G23" s="24" t="s">
        <v>11</v>
      </c>
      <c r="H23" s="24">
        <v>1</v>
      </c>
      <c r="I23" s="83">
        <f>2500+3000</f>
        <v>5500</v>
      </c>
      <c r="J23" s="83">
        <f>H23*I23</f>
        <v>5500</v>
      </c>
      <c r="M23" s="4"/>
    </row>
    <row r="24" spans="1:13" s="3" customFormat="1" ht="12.75" customHeight="1" x14ac:dyDescent="0.2">
      <c r="A24" s="22"/>
      <c r="B24" s="21"/>
      <c r="C24" s="21"/>
      <c r="F24" s="9"/>
      <c r="G24" s="24"/>
      <c r="H24" s="24"/>
      <c r="I24" s="29"/>
      <c r="J24" s="83"/>
      <c r="M24" s="4"/>
    </row>
    <row r="25" spans="1:13" s="3" customFormat="1" ht="12.75" customHeight="1" x14ac:dyDescent="0.2">
      <c r="A25" s="22"/>
      <c r="B25" s="28" t="s">
        <v>25</v>
      </c>
      <c r="C25" s="21" t="s">
        <v>26</v>
      </c>
      <c r="F25" s="9"/>
      <c r="G25" s="24" t="s">
        <v>14</v>
      </c>
      <c r="H25" s="148">
        <f>J23</f>
        <v>5500</v>
      </c>
      <c r="I25" s="268"/>
      <c r="J25" s="269"/>
      <c r="M25" s="4"/>
    </row>
    <row r="26" spans="1:13" s="3" customFormat="1" ht="12.75" customHeight="1" x14ac:dyDescent="0.2">
      <c r="A26" s="22"/>
      <c r="B26" s="28"/>
      <c r="C26" s="21"/>
      <c r="F26" s="9"/>
      <c r="G26" s="24"/>
      <c r="H26" s="148"/>
      <c r="I26" s="144"/>
      <c r="J26" s="83"/>
      <c r="M26" s="4"/>
    </row>
    <row r="27" spans="1:13" s="3" customFormat="1" ht="12.75" customHeight="1" x14ac:dyDescent="0.2">
      <c r="A27" s="22" t="s">
        <v>27</v>
      </c>
      <c r="B27" s="28" t="s">
        <v>10</v>
      </c>
      <c r="C27" s="21" t="s">
        <v>28</v>
      </c>
      <c r="F27" s="9"/>
      <c r="G27" s="24" t="s">
        <v>11</v>
      </c>
      <c r="H27" s="24">
        <v>1</v>
      </c>
      <c r="I27" s="83">
        <v>40000</v>
      </c>
      <c r="J27" s="83">
        <f>H27*I27</f>
        <v>40000</v>
      </c>
      <c r="M27" s="4"/>
    </row>
    <row r="28" spans="1:13" s="3" customFormat="1" ht="12.75" customHeight="1" x14ac:dyDescent="0.2">
      <c r="A28" s="22"/>
      <c r="B28" s="23"/>
      <c r="C28" s="21"/>
      <c r="F28" s="9"/>
      <c r="G28" s="24"/>
      <c r="H28" s="24"/>
      <c r="I28" s="29"/>
      <c r="J28" s="83"/>
      <c r="M28" s="4"/>
    </row>
    <row r="29" spans="1:13" s="3" customFormat="1" ht="12.75" customHeight="1" x14ac:dyDescent="0.2">
      <c r="A29" s="22"/>
      <c r="B29" s="28" t="s">
        <v>12</v>
      </c>
      <c r="C29" s="277" t="s">
        <v>29</v>
      </c>
      <c r="D29" s="277"/>
      <c r="E29" s="277"/>
      <c r="F29" s="278"/>
      <c r="G29" s="24" t="s">
        <v>14</v>
      </c>
      <c r="H29" s="148">
        <f>J27</f>
        <v>40000</v>
      </c>
      <c r="I29" s="268"/>
      <c r="J29" s="269"/>
      <c r="M29" s="4"/>
    </row>
    <row r="30" spans="1:13" s="3" customFormat="1" ht="12.75" customHeight="1" x14ac:dyDescent="0.2">
      <c r="A30" s="22"/>
      <c r="B30" s="21"/>
      <c r="C30" s="21"/>
      <c r="F30" s="9"/>
      <c r="G30" s="24"/>
      <c r="H30" s="24"/>
      <c r="I30" s="29"/>
      <c r="J30" s="83"/>
      <c r="M30" s="4"/>
    </row>
    <row r="31" spans="1:13" s="3" customFormat="1" ht="12.75" customHeight="1" x14ac:dyDescent="0.2">
      <c r="A31" s="22"/>
      <c r="B31" s="28" t="s">
        <v>15</v>
      </c>
      <c r="C31" s="21" t="s">
        <v>30</v>
      </c>
      <c r="F31" s="9"/>
      <c r="G31" s="24" t="s">
        <v>11</v>
      </c>
      <c r="H31" s="24">
        <v>1</v>
      </c>
      <c r="I31" s="83">
        <v>40000</v>
      </c>
      <c r="J31" s="83">
        <f>H31*I31</f>
        <v>40000</v>
      </c>
      <c r="M31" s="4"/>
    </row>
    <row r="32" spans="1:13" s="3" customFormat="1" ht="12.75" customHeight="1" x14ac:dyDescent="0.2">
      <c r="A32" s="22"/>
      <c r="B32" s="23"/>
      <c r="C32" s="21"/>
      <c r="F32" s="9"/>
      <c r="G32" s="24"/>
      <c r="H32" s="24"/>
      <c r="I32" s="29"/>
      <c r="J32" s="83"/>
      <c r="M32" s="4"/>
    </row>
    <row r="33" spans="1:13" s="3" customFormat="1" ht="12.75" customHeight="1" x14ac:dyDescent="0.2">
      <c r="A33" s="22"/>
      <c r="B33" s="28" t="s">
        <v>31</v>
      </c>
      <c r="C33" s="21" t="s">
        <v>32</v>
      </c>
      <c r="F33" s="9"/>
      <c r="G33" s="24" t="s">
        <v>14</v>
      </c>
      <c r="H33" s="148">
        <f>J31</f>
        <v>40000</v>
      </c>
      <c r="I33" s="268"/>
      <c r="J33" s="269"/>
      <c r="M33" s="4"/>
    </row>
    <row r="34" spans="1:13" s="3" customFormat="1" ht="12.75" customHeight="1" x14ac:dyDescent="0.2">
      <c r="A34" s="22"/>
      <c r="B34" s="28"/>
      <c r="C34" s="21"/>
      <c r="F34" s="9"/>
      <c r="G34" s="24"/>
      <c r="H34" s="148"/>
      <c r="I34" s="144"/>
      <c r="J34" s="83"/>
      <c r="M34" s="4"/>
    </row>
    <row r="35" spans="1:13" s="3" customFormat="1" ht="12.75" customHeight="1" x14ac:dyDescent="0.2">
      <c r="A35" s="22"/>
      <c r="B35" s="28"/>
      <c r="C35" s="21"/>
      <c r="F35" s="9"/>
      <c r="G35" s="24"/>
      <c r="H35" s="148"/>
      <c r="I35" s="144"/>
      <c r="J35" s="83"/>
      <c r="M35" s="4"/>
    </row>
    <row r="36" spans="1:13" s="3" customFormat="1" ht="12.75" customHeight="1" x14ac:dyDescent="0.2">
      <c r="A36" s="22"/>
      <c r="B36" s="28"/>
      <c r="C36" s="21"/>
      <c r="F36" s="9"/>
      <c r="G36" s="24"/>
      <c r="H36" s="148"/>
      <c r="I36" s="144"/>
      <c r="J36" s="83"/>
      <c r="M36" s="4"/>
    </row>
    <row r="37" spans="1:13" s="3" customFormat="1" ht="12.75" customHeight="1" x14ac:dyDescent="0.2">
      <c r="A37" s="22"/>
      <c r="B37" s="28"/>
      <c r="C37" s="21"/>
      <c r="F37" s="9"/>
      <c r="G37" s="24"/>
      <c r="H37" s="148"/>
      <c r="I37" s="144"/>
      <c r="J37" s="83"/>
      <c r="M37" s="4"/>
    </row>
    <row r="38" spans="1:13" s="3" customFormat="1" ht="12.75" customHeight="1" x14ac:dyDescent="0.2">
      <c r="A38" s="22"/>
      <c r="B38" s="28"/>
      <c r="C38" s="21"/>
      <c r="F38" s="9"/>
      <c r="G38" s="24"/>
      <c r="H38" s="148"/>
      <c r="I38" s="144"/>
      <c r="J38" s="83"/>
      <c r="M38" s="4"/>
    </row>
    <row r="39" spans="1:13" s="3" customFormat="1" ht="12.75" customHeight="1" x14ac:dyDescent="0.2">
      <c r="A39" s="22"/>
      <c r="B39" s="28"/>
      <c r="C39" s="21"/>
      <c r="F39" s="9"/>
      <c r="G39" s="24"/>
      <c r="H39" s="148"/>
      <c r="I39" s="144"/>
      <c r="J39" s="83"/>
      <c r="M39" s="4"/>
    </row>
    <row r="40" spans="1:13" s="3" customFormat="1" ht="12.75" customHeight="1" x14ac:dyDescent="0.2">
      <c r="A40" s="22"/>
      <c r="B40" s="28"/>
      <c r="C40" s="21"/>
      <c r="F40" s="9"/>
      <c r="G40" s="24"/>
      <c r="H40" s="148"/>
      <c r="I40" s="144"/>
      <c r="J40" s="83"/>
      <c r="M40" s="4"/>
    </row>
    <row r="41" spans="1:13" s="3" customFormat="1" ht="12.75" customHeight="1" x14ac:dyDescent="0.2">
      <c r="A41" s="22"/>
      <c r="B41" s="28"/>
      <c r="C41" s="21"/>
      <c r="F41" s="9"/>
      <c r="G41" s="24"/>
      <c r="H41" s="148"/>
      <c r="I41" s="144"/>
      <c r="J41" s="83"/>
      <c r="M41" s="4"/>
    </row>
    <row r="42" spans="1:13" s="3" customFormat="1" ht="12.75" customHeight="1" x14ac:dyDescent="0.2">
      <c r="A42" s="22"/>
      <c r="B42" s="28"/>
      <c r="C42" s="21"/>
      <c r="F42" s="9"/>
      <c r="G42" s="24"/>
      <c r="H42" s="148"/>
      <c r="I42" s="144"/>
      <c r="J42" s="83"/>
      <c r="M42" s="4"/>
    </row>
    <row r="43" spans="1:13" s="3" customFormat="1" ht="12.75" customHeight="1" x14ac:dyDescent="0.2">
      <c r="A43" s="22"/>
      <c r="B43" s="28"/>
      <c r="C43" s="21"/>
      <c r="F43" s="9"/>
      <c r="G43" s="24"/>
      <c r="H43" s="148"/>
      <c r="I43" s="144"/>
      <c r="J43" s="83"/>
      <c r="M43" s="4"/>
    </row>
    <row r="44" spans="1:13" s="3" customFormat="1" ht="12.75" customHeight="1" x14ac:dyDescent="0.2">
      <c r="A44" s="22"/>
      <c r="B44" s="28"/>
      <c r="C44" s="21"/>
      <c r="F44" s="9"/>
      <c r="G44" s="24"/>
      <c r="H44" s="148"/>
      <c r="I44" s="144"/>
      <c r="J44" s="83"/>
      <c r="M44" s="4"/>
    </row>
    <row r="45" spans="1:13" s="3" customFormat="1" ht="12.75" customHeight="1" x14ac:dyDescent="0.2">
      <c r="A45" s="22"/>
      <c r="B45" s="28"/>
      <c r="C45" s="21"/>
      <c r="F45" s="9"/>
      <c r="G45" s="24"/>
      <c r="H45" s="148"/>
      <c r="I45" s="144"/>
      <c r="J45" s="83"/>
      <c r="M45" s="4"/>
    </row>
    <row r="46" spans="1:13" s="3" customFormat="1" ht="12.75" customHeight="1" x14ac:dyDescent="0.2">
      <c r="A46" s="22"/>
      <c r="B46" s="28"/>
      <c r="C46" s="21"/>
      <c r="F46" s="9"/>
      <c r="G46" s="24"/>
      <c r="H46" s="148"/>
      <c r="I46" s="144"/>
      <c r="J46" s="83"/>
      <c r="M46" s="4"/>
    </row>
    <row r="47" spans="1:13" s="3" customFormat="1" ht="12.75" customHeight="1" x14ac:dyDescent="0.2">
      <c r="A47" s="22"/>
      <c r="B47" s="28"/>
      <c r="C47" s="21"/>
      <c r="F47" s="9"/>
      <c r="G47" s="24"/>
      <c r="H47" s="148"/>
      <c r="I47" s="144"/>
      <c r="J47" s="83"/>
      <c r="M47" s="4"/>
    </row>
    <row r="48" spans="1:13" s="3" customFormat="1" ht="12.75" customHeight="1" x14ac:dyDescent="0.2">
      <c r="A48" s="22"/>
      <c r="B48" s="28"/>
      <c r="C48" s="21"/>
      <c r="F48" s="9"/>
      <c r="G48" s="24"/>
      <c r="H48" s="148"/>
      <c r="I48" s="144"/>
      <c r="J48" s="83"/>
      <c r="M48" s="4"/>
    </row>
    <row r="49" spans="1:13" s="3" customFormat="1" ht="12.75" customHeight="1" x14ac:dyDescent="0.2">
      <c r="A49" s="22"/>
      <c r="B49" s="28"/>
      <c r="C49" s="21"/>
      <c r="F49" s="9"/>
      <c r="G49" s="24"/>
      <c r="H49" s="148"/>
      <c r="I49" s="144"/>
      <c r="J49" s="83"/>
      <c r="M49" s="4"/>
    </row>
    <row r="50" spans="1:13" s="3" customFormat="1" ht="12.75" customHeight="1" x14ac:dyDescent="0.2">
      <c r="A50" s="22"/>
      <c r="B50" s="28"/>
      <c r="C50" s="21"/>
      <c r="F50" s="9"/>
      <c r="G50" s="24"/>
      <c r="H50" s="148"/>
      <c r="I50" s="144"/>
      <c r="J50" s="83"/>
      <c r="M50" s="4"/>
    </row>
    <row r="51" spans="1:13" s="3" customFormat="1" ht="12.75" customHeight="1" x14ac:dyDescent="0.2">
      <c r="A51" s="22"/>
      <c r="B51" s="28"/>
      <c r="C51" s="21"/>
      <c r="F51" s="9"/>
      <c r="G51" s="24"/>
      <c r="H51" s="148"/>
      <c r="I51" s="144"/>
      <c r="J51" s="83"/>
      <c r="M51" s="4"/>
    </row>
    <row r="52" spans="1:13" s="3" customFormat="1" ht="12.75" customHeight="1" x14ac:dyDescent="0.2">
      <c r="A52" s="22"/>
      <c r="B52" s="28"/>
      <c r="C52" s="21"/>
      <c r="F52" s="9"/>
      <c r="G52" s="24"/>
      <c r="H52" s="148"/>
      <c r="I52" s="144"/>
      <c r="J52" s="83"/>
      <c r="M52" s="4"/>
    </row>
    <row r="53" spans="1:13" s="3" customFormat="1" ht="12.75" customHeight="1" x14ac:dyDescent="0.2">
      <c r="A53" s="22"/>
      <c r="B53" s="28"/>
      <c r="C53" s="21"/>
      <c r="F53" s="9"/>
      <c r="G53" s="24"/>
      <c r="H53" s="148"/>
      <c r="I53" s="144"/>
      <c r="J53" s="83"/>
      <c r="M53" s="4"/>
    </row>
    <row r="54" spans="1:13" s="3" customFormat="1" ht="12.75" customHeight="1" x14ac:dyDescent="0.2">
      <c r="A54" s="22"/>
      <c r="B54" s="28"/>
      <c r="C54" s="21"/>
      <c r="F54" s="9"/>
      <c r="G54" s="24"/>
      <c r="H54" s="148"/>
      <c r="I54" s="144"/>
      <c r="J54" s="83"/>
      <c r="M54" s="4"/>
    </row>
    <row r="55" spans="1:13" s="3" customFormat="1" ht="12.75" customHeight="1" x14ac:dyDescent="0.2">
      <c r="A55" s="22"/>
      <c r="B55" s="28"/>
      <c r="C55" s="21"/>
      <c r="F55" s="9"/>
      <c r="G55" s="24"/>
      <c r="H55" s="148"/>
      <c r="I55" s="144"/>
      <c r="J55" s="83"/>
      <c r="M55" s="4"/>
    </row>
    <row r="56" spans="1:13" s="3" customFormat="1" ht="12.75" customHeight="1" x14ac:dyDescent="0.2">
      <c r="A56" s="22"/>
      <c r="B56" s="28"/>
      <c r="C56" s="21"/>
      <c r="F56" s="9"/>
      <c r="G56" s="24"/>
      <c r="H56" s="148"/>
      <c r="I56" s="144"/>
      <c r="J56" s="83"/>
      <c r="M56" s="4"/>
    </row>
    <row r="57" spans="1:13" s="3" customFormat="1" ht="12.75" customHeight="1" x14ac:dyDescent="0.2">
      <c r="A57" s="22"/>
      <c r="B57" s="28"/>
      <c r="C57" s="21"/>
      <c r="F57" s="9"/>
      <c r="G57" s="24"/>
      <c r="H57" s="148"/>
      <c r="I57" s="144"/>
      <c r="J57" s="83"/>
      <c r="M57" s="4"/>
    </row>
    <row r="58" spans="1:13" s="3" customFormat="1" ht="12.75" customHeight="1" x14ac:dyDescent="0.2">
      <c r="A58" s="22"/>
      <c r="B58" s="28"/>
      <c r="C58" s="21"/>
      <c r="F58" s="9"/>
      <c r="G58" s="24"/>
      <c r="H58" s="148"/>
      <c r="I58" s="144"/>
      <c r="J58" s="83"/>
      <c r="M58" s="4"/>
    </row>
    <row r="59" spans="1:13" s="3" customFormat="1" ht="12.75" customHeight="1" x14ac:dyDescent="0.2">
      <c r="A59" s="22"/>
      <c r="B59" s="28"/>
      <c r="C59" s="21"/>
      <c r="F59" s="9"/>
      <c r="G59" s="24"/>
      <c r="H59" s="148"/>
      <c r="I59" s="144"/>
      <c r="J59" s="83"/>
      <c r="M59" s="4"/>
    </row>
    <row r="60" spans="1:13" s="3" customFormat="1" ht="12.75" customHeight="1" x14ac:dyDescent="0.2">
      <c r="A60" s="22"/>
      <c r="B60" s="88" t="s">
        <v>7</v>
      </c>
      <c r="C60" s="21"/>
      <c r="F60" s="9"/>
      <c r="G60" s="24"/>
      <c r="H60" s="148"/>
      <c r="I60" s="144"/>
      <c r="J60" s="83"/>
      <c r="M60" s="4"/>
    </row>
    <row r="61" spans="1:13" s="3" customFormat="1" ht="12.75" customHeight="1" x14ac:dyDescent="0.25">
      <c r="A61" s="22"/>
      <c r="B61" s="25" t="s">
        <v>8</v>
      </c>
      <c r="C61" s="21"/>
      <c r="F61" s="9"/>
      <c r="G61" s="24"/>
      <c r="H61" s="148"/>
      <c r="I61" s="144"/>
      <c r="J61" s="83"/>
      <c r="M61" s="4"/>
    </row>
    <row r="62" spans="1:13" s="3" customFormat="1" ht="12.75" customHeight="1" x14ac:dyDescent="0.2">
      <c r="A62" s="22"/>
      <c r="B62" s="21"/>
      <c r="C62" s="21"/>
      <c r="F62" s="9"/>
      <c r="G62" s="24"/>
      <c r="H62" s="90"/>
      <c r="I62" s="91"/>
      <c r="J62" s="91"/>
      <c r="M62" s="4"/>
    </row>
    <row r="63" spans="1:13" s="3" customFormat="1" ht="12.75" customHeight="1" x14ac:dyDescent="0.25">
      <c r="A63" s="152"/>
      <c r="B63" s="279" t="s">
        <v>33</v>
      </c>
      <c r="C63" s="280"/>
      <c r="D63" s="280"/>
      <c r="E63" s="280"/>
      <c r="F63" s="280"/>
      <c r="G63" s="280"/>
      <c r="H63" s="280"/>
      <c r="I63" s="281"/>
      <c r="J63" s="270"/>
    </row>
  </sheetData>
  <sheetProtection algorithmName="SHA-512" hashValue="b4XhPpFLqVP93H2bT3lpu7CQF+e9mHHdFIFmZR0DPbxJ/zz0z61L0HFAYQBGSbR/IHhoB6vD1XgT5j77pspO0w==" saltValue="fDMOCiSztl8D3/Kx8EPzCg==" spinCount="100000" sheet="1" objects="1" scenarios="1"/>
  <mergeCells count="10">
    <mergeCell ref="A5:A6"/>
    <mergeCell ref="B5:F6"/>
    <mergeCell ref="G5:G6"/>
    <mergeCell ref="H5:H6"/>
    <mergeCell ref="A3:J3"/>
    <mergeCell ref="C29:F29"/>
    <mergeCell ref="B63:I63"/>
    <mergeCell ref="C15:F15"/>
    <mergeCell ref="C19:F19"/>
    <mergeCell ref="C23:F23"/>
  </mergeCells>
  <pageMargins left="0.59055118110236227" right="0.39370078740157483" top="0.39370078740157483" bottom="1.1811023622047245" header="0" footer="0.31496062992125984"/>
  <pageSetup paperSize="9" scale="9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S61"/>
  <sheetViews>
    <sheetView view="pageBreakPreview" zoomScaleNormal="100" zoomScaleSheetLayoutView="100" workbookViewId="0">
      <pane ySplit="6" topLeftCell="A7" activePane="bottomLeft" state="frozen"/>
      <selection activeCell="M28" sqref="M28"/>
      <selection pane="bottomLeft" activeCell="N11" sqref="N11"/>
    </sheetView>
  </sheetViews>
  <sheetFormatPr defaultColWidth="9.109375" defaultRowHeight="12.75" customHeight="1" x14ac:dyDescent="0.2"/>
  <cols>
    <col min="1" max="1" width="6.6640625" style="14" customWidth="1"/>
    <col min="2" max="2" width="3.6640625" style="3" customWidth="1"/>
    <col min="3" max="3" width="4.109375" style="3" customWidth="1"/>
    <col min="4" max="5" width="3.6640625" style="3" customWidth="1"/>
    <col min="6" max="6" width="40.6640625" style="3" customWidth="1"/>
    <col min="7" max="7" width="6.6640625" style="4" customWidth="1"/>
    <col min="8" max="8" width="7.6640625" style="4" customWidth="1"/>
    <col min="9" max="9" width="10.6640625" style="80" customWidth="1"/>
    <col min="10" max="10" width="11.44140625" style="80" customWidth="1"/>
    <col min="11" max="16384" width="9.109375" style="3"/>
  </cols>
  <sheetData>
    <row r="1" spans="1:10" ht="12.75" customHeight="1" x14ac:dyDescent="0.25">
      <c r="A1" s="149" t="str">
        <f>'1700'!A1</f>
        <v>CONTRACT NO.:  FP004</v>
      </c>
      <c r="B1" s="32"/>
      <c r="C1" s="32"/>
      <c r="D1" s="32"/>
      <c r="E1" s="32"/>
      <c r="F1" s="32"/>
      <c r="G1" s="1"/>
      <c r="H1" s="1"/>
    </row>
    <row r="2" spans="1:10" ht="12.75" customHeight="1" x14ac:dyDescent="0.25">
      <c r="A2" s="149"/>
      <c r="B2" s="32"/>
      <c r="C2" s="32"/>
      <c r="D2" s="32"/>
      <c r="E2" s="32"/>
      <c r="F2" s="32"/>
      <c r="G2" s="1"/>
      <c r="H2" s="1"/>
    </row>
    <row r="3" spans="1:10" ht="12" x14ac:dyDescent="0.25">
      <c r="A3" s="296" t="str">
        <f>'1700'!A3:J3</f>
        <v>FINETOWN PROPER: ROAD D (431m) AND SIMMONDS &amp; WILSON STREET (639m)</v>
      </c>
      <c r="B3" s="296"/>
      <c r="C3" s="296"/>
      <c r="D3" s="296"/>
      <c r="E3" s="296"/>
      <c r="F3" s="296"/>
      <c r="G3" s="296"/>
      <c r="H3" s="296"/>
      <c r="I3" s="296"/>
      <c r="J3" s="296"/>
    </row>
    <row r="4" spans="1:10" ht="12.75" customHeight="1" x14ac:dyDescent="0.25">
      <c r="A4" s="150"/>
      <c r="B4" s="20"/>
      <c r="C4" s="20"/>
      <c r="D4" s="20"/>
      <c r="E4" s="20"/>
      <c r="F4" s="20"/>
      <c r="G4" s="20"/>
      <c r="H4" s="20"/>
      <c r="I4" s="81"/>
      <c r="J4" s="81"/>
    </row>
    <row r="5" spans="1:10" s="26" customFormat="1" ht="12.75" customHeight="1" x14ac:dyDescent="0.25">
      <c r="A5" s="288" t="s">
        <v>0</v>
      </c>
      <c r="B5" s="324" t="s">
        <v>1</v>
      </c>
      <c r="C5" s="325"/>
      <c r="D5" s="325"/>
      <c r="E5" s="325"/>
      <c r="F5" s="326"/>
      <c r="G5" s="330" t="s">
        <v>2</v>
      </c>
      <c r="H5" s="330" t="s">
        <v>3</v>
      </c>
      <c r="I5" s="159" t="s">
        <v>4</v>
      </c>
      <c r="J5" s="159" t="s">
        <v>5</v>
      </c>
    </row>
    <row r="6" spans="1:10" s="26" customFormat="1" ht="12.75" customHeight="1" x14ac:dyDescent="0.25">
      <c r="A6" s="289"/>
      <c r="B6" s="327"/>
      <c r="C6" s="328"/>
      <c r="D6" s="328"/>
      <c r="E6" s="328"/>
      <c r="F6" s="329"/>
      <c r="G6" s="331"/>
      <c r="H6" s="331"/>
      <c r="I6" s="160" t="s">
        <v>6</v>
      </c>
      <c r="J6" s="160" t="s">
        <v>6</v>
      </c>
    </row>
    <row r="7" spans="1:10" ht="12.75" customHeight="1" x14ac:dyDescent="0.2">
      <c r="A7" s="73"/>
      <c r="B7" s="7"/>
      <c r="C7" s="8"/>
      <c r="D7" s="8"/>
      <c r="E7" s="8"/>
      <c r="F7" s="9"/>
      <c r="G7" s="6"/>
      <c r="H7" s="6"/>
      <c r="I7" s="82"/>
      <c r="J7" s="82"/>
    </row>
    <row r="8" spans="1:10" ht="12.75" customHeight="1" x14ac:dyDescent="0.2">
      <c r="A8" s="6"/>
      <c r="B8" s="88" t="s">
        <v>168</v>
      </c>
      <c r="C8" s="27"/>
      <c r="D8" s="27"/>
      <c r="E8" s="88"/>
      <c r="F8" s="9"/>
      <c r="G8" s="6"/>
      <c r="H8" s="6"/>
      <c r="I8" s="10"/>
      <c r="J8" s="10"/>
    </row>
    <row r="9" spans="1:10" ht="12" x14ac:dyDescent="0.2">
      <c r="A9" s="6"/>
      <c r="B9" s="303" t="s">
        <v>169</v>
      </c>
      <c r="C9" s="307"/>
      <c r="D9" s="307"/>
      <c r="E9" s="307"/>
      <c r="F9" s="308"/>
      <c r="G9" s="6"/>
      <c r="H9" s="6"/>
      <c r="I9" s="10"/>
      <c r="J9" s="10"/>
    </row>
    <row r="10" spans="1:10" ht="12.75" customHeight="1" x14ac:dyDescent="0.2">
      <c r="A10" s="107"/>
      <c r="B10" s="104"/>
      <c r="C10" s="96"/>
      <c r="D10" s="96"/>
      <c r="E10" s="96"/>
      <c r="F10" s="9"/>
      <c r="G10" s="6"/>
      <c r="H10" s="6"/>
      <c r="I10" s="10"/>
      <c r="J10" s="10"/>
    </row>
    <row r="11" spans="1:10" ht="27" customHeight="1" x14ac:dyDescent="0.2">
      <c r="A11" s="171" t="s">
        <v>170</v>
      </c>
      <c r="B11" s="303" t="s">
        <v>294</v>
      </c>
      <c r="C11" s="307"/>
      <c r="D11" s="307"/>
      <c r="E11" s="307"/>
      <c r="F11" s="308"/>
      <c r="G11" s="6"/>
      <c r="H11" s="6"/>
      <c r="I11" s="85"/>
      <c r="J11" s="10"/>
    </row>
    <row r="12" spans="1:10" ht="12.75" customHeight="1" x14ac:dyDescent="0.2">
      <c r="A12" s="112"/>
      <c r="B12" s="101"/>
      <c r="C12" s="96"/>
      <c r="D12" s="96"/>
      <c r="E12" s="96"/>
      <c r="F12" s="9"/>
      <c r="G12" s="6"/>
      <c r="H12" s="6"/>
      <c r="I12" s="10"/>
      <c r="J12" s="10"/>
    </row>
    <row r="13" spans="1:10" ht="12.6" customHeight="1" x14ac:dyDescent="0.2">
      <c r="A13" s="112"/>
      <c r="B13" s="108" t="s">
        <v>10</v>
      </c>
      <c r="C13" s="282" t="s">
        <v>272</v>
      </c>
      <c r="D13" s="283"/>
      <c r="E13" s="283"/>
      <c r="F13" s="284"/>
      <c r="G13" s="24"/>
      <c r="H13" s="6"/>
      <c r="I13" s="10"/>
      <c r="J13" s="10"/>
    </row>
    <row r="14" spans="1:10" ht="12.75" customHeight="1" x14ac:dyDescent="0.2">
      <c r="A14" s="6"/>
      <c r="B14" s="7"/>
      <c r="F14" s="9"/>
      <c r="G14" s="6"/>
      <c r="H14" s="89"/>
      <c r="I14" s="10"/>
      <c r="J14" s="10"/>
    </row>
    <row r="15" spans="1:10" ht="12.75" customHeight="1" x14ac:dyDescent="0.2">
      <c r="A15" s="100"/>
      <c r="B15" s="108"/>
      <c r="C15" s="105" t="s">
        <v>23</v>
      </c>
      <c r="D15" s="298" t="s">
        <v>171</v>
      </c>
      <c r="E15" s="298"/>
      <c r="F15" s="299"/>
      <c r="G15" s="24" t="s">
        <v>125</v>
      </c>
      <c r="H15" s="226">
        <f>360+580</f>
        <v>940</v>
      </c>
      <c r="I15" s="266"/>
      <c r="J15" s="83" t="s">
        <v>296</v>
      </c>
    </row>
    <row r="16" spans="1:10" ht="12.75" customHeight="1" x14ac:dyDescent="0.2">
      <c r="A16" s="100"/>
      <c r="B16" s="108"/>
      <c r="C16" s="172"/>
      <c r="D16" s="283"/>
      <c r="E16" s="283"/>
      <c r="F16" s="284"/>
      <c r="G16" s="24"/>
      <c r="H16" s="6"/>
      <c r="I16" s="85"/>
      <c r="J16" s="83"/>
    </row>
    <row r="17" spans="1:19" ht="12.75" customHeight="1" x14ac:dyDescent="0.2">
      <c r="A17" s="112"/>
      <c r="B17" s="108" t="s">
        <v>17</v>
      </c>
      <c r="C17" s="282" t="s">
        <v>172</v>
      </c>
      <c r="D17" s="283"/>
      <c r="E17" s="283"/>
      <c r="F17" s="284"/>
      <c r="G17" s="24"/>
      <c r="H17" s="6"/>
      <c r="I17" s="10"/>
      <c r="J17" s="255"/>
    </row>
    <row r="18" spans="1:19" ht="12.75" customHeight="1" x14ac:dyDescent="0.2">
      <c r="A18" s="6"/>
      <c r="B18" s="7"/>
      <c r="F18" s="9"/>
      <c r="G18" s="6"/>
      <c r="H18" s="89"/>
      <c r="I18" s="10"/>
      <c r="J18" s="255"/>
    </row>
    <row r="19" spans="1:19" ht="12.75" customHeight="1" x14ac:dyDescent="0.2">
      <c r="A19" s="100"/>
      <c r="B19" s="108"/>
      <c r="C19" s="105" t="s">
        <v>23</v>
      </c>
      <c r="D19" s="298" t="s">
        <v>173</v>
      </c>
      <c r="E19" s="298"/>
      <c r="F19" s="299"/>
      <c r="G19" s="24" t="s">
        <v>125</v>
      </c>
      <c r="H19" s="6">
        <f>360+580</f>
        <v>940</v>
      </c>
      <c r="I19" s="266"/>
      <c r="J19" s="83" t="s">
        <v>297</v>
      </c>
    </row>
    <row r="20" spans="1:19" ht="12.75" customHeight="1" x14ac:dyDescent="0.2">
      <c r="A20" s="100"/>
      <c r="B20" s="108"/>
      <c r="C20" s="172"/>
      <c r="D20" s="110"/>
      <c r="E20" s="110"/>
      <c r="F20" s="173"/>
      <c r="G20" s="24"/>
      <c r="H20" s="6"/>
      <c r="I20" s="85"/>
      <c r="J20" s="85"/>
    </row>
    <row r="21" spans="1:19" ht="24.6" customHeight="1" x14ac:dyDescent="0.2">
      <c r="A21" s="171" t="s">
        <v>295</v>
      </c>
      <c r="B21" s="303" t="s">
        <v>293</v>
      </c>
      <c r="C21" s="307"/>
      <c r="D21" s="307"/>
      <c r="E21" s="307"/>
      <c r="F21" s="308"/>
      <c r="G21" s="6"/>
      <c r="H21" s="6"/>
      <c r="I21" s="85"/>
      <c r="J21" s="10"/>
    </row>
    <row r="22" spans="1:19" ht="12.75" customHeight="1" x14ac:dyDescent="0.2">
      <c r="A22" s="112"/>
      <c r="B22" s="101"/>
      <c r="C22" s="96"/>
      <c r="D22" s="96"/>
      <c r="E22" s="96"/>
      <c r="F22" s="9"/>
      <c r="G22" s="6"/>
      <c r="H22" s="6"/>
      <c r="I22" s="10"/>
      <c r="J22" s="10"/>
    </row>
    <row r="23" spans="1:19" ht="12.75" customHeight="1" x14ac:dyDescent="0.2">
      <c r="A23" s="112"/>
      <c r="B23" s="108" t="s">
        <v>10</v>
      </c>
      <c r="C23" s="282" t="s">
        <v>272</v>
      </c>
      <c r="D23" s="283"/>
      <c r="E23" s="283"/>
      <c r="F23" s="284"/>
      <c r="G23" s="24"/>
      <c r="H23" s="6"/>
      <c r="I23" s="10"/>
      <c r="J23" s="10"/>
    </row>
    <row r="24" spans="1:19" ht="12.75" customHeight="1" x14ac:dyDescent="0.2">
      <c r="A24" s="6"/>
      <c r="B24" s="7"/>
      <c r="F24" s="9"/>
      <c r="G24" s="6"/>
      <c r="H24" s="89"/>
      <c r="I24" s="10"/>
      <c r="J24" s="10"/>
    </row>
    <row r="25" spans="1:19" ht="12.75" customHeight="1" x14ac:dyDescent="0.2">
      <c r="A25" s="100"/>
      <c r="B25" s="108"/>
      <c r="C25" s="105" t="s">
        <v>23</v>
      </c>
      <c r="D25" s="298" t="s">
        <v>171</v>
      </c>
      <c r="E25" s="298"/>
      <c r="F25" s="299"/>
      <c r="G25" s="24" t="s">
        <v>125</v>
      </c>
      <c r="H25" s="226">
        <f>360+580</f>
        <v>940</v>
      </c>
      <c r="I25" s="266"/>
      <c r="J25" s="266"/>
    </row>
    <row r="26" spans="1:19" ht="12.75" customHeight="1" x14ac:dyDescent="0.2">
      <c r="A26" s="100"/>
      <c r="B26" s="108"/>
      <c r="C26" s="250"/>
      <c r="D26" s="283"/>
      <c r="E26" s="283"/>
      <c r="F26" s="284"/>
      <c r="G26" s="24"/>
      <c r="H26" s="6"/>
      <c r="I26" s="85"/>
      <c r="J26" s="85"/>
      <c r="M26" s="137"/>
      <c r="N26" s="137"/>
      <c r="O26" s="137"/>
      <c r="P26" s="137"/>
      <c r="Q26" s="137"/>
      <c r="R26" s="138"/>
      <c r="S26" s="139"/>
    </row>
    <row r="27" spans="1:19" ht="12.75" customHeight="1" x14ac:dyDescent="0.2">
      <c r="A27" s="112"/>
      <c r="B27" s="108" t="s">
        <v>17</v>
      </c>
      <c r="C27" s="282" t="s">
        <v>172</v>
      </c>
      <c r="D27" s="283"/>
      <c r="E27" s="283"/>
      <c r="F27" s="284"/>
      <c r="G27" s="24"/>
      <c r="H27" s="6"/>
      <c r="I27" s="10"/>
      <c r="J27" s="10"/>
    </row>
    <row r="28" spans="1:19" ht="12.75" customHeight="1" x14ac:dyDescent="0.2">
      <c r="A28" s="6"/>
      <c r="B28" s="7"/>
      <c r="F28" s="9"/>
      <c r="G28" s="6"/>
      <c r="H28" s="89"/>
      <c r="I28" s="10"/>
      <c r="J28" s="10"/>
      <c r="M28" s="137"/>
      <c r="N28" s="137"/>
      <c r="O28" s="137"/>
      <c r="P28" s="137"/>
      <c r="Q28" s="137"/>
      <c r="R28" s="138"/>
      <c r="S28" s="139"/>
    </row>
    <row r="29" spans="1:19" ht="12.75" customHeight="1" x14ac:dyDescent="0.2">
      <c r="A29" s="100"/>
      <c r="B29" s="108"/>
      <c r="C29" s="105" t="s">
        <v>23</v>
      </c>
      <c r="D29" s="298" t="s">
        <v>173</v>
      </c>
      <c r="E29" s="298"/>
      <c r="F29" s="299"/>
      <c r="G29" s="24" t="s">
        <v>125</v>
      </c>
      <c r="H29" s="6">
        <f>360+580</f>
        <v>940</v>
      </c>
      <c r="I29" s="266"/>
      <c r="J29" s="266"/>
      <c r="M29" s="141"/>
      <c r="N29" s="126"/>
      <c r="O29" s="127"/>
      <c r="P29" s="127"/>
      <c r="Q29" s="142"/>
      <c r="R29" s="138"/>
      <c r="S29" s="139"/>
    </row>
    <row r="30" spans="1:19" ht="12" x14ac:dyDescent="0.2">
      <c r="A30" s="171"/>
      <c r="B30" s="303"/>
      <c r="C30" s="307"/>
      <c r="D30" s="307"/>
      <c r="E30" s="307"/>
      <c r="F30" s="308"/>
      <c r="G30" s="6"/>
      <c r="H30" s="6"/>
      <c r="I30" s="10"/>
      <c r="J30" s="10"/>
      <c r="M30" s="356"/>
      <c r="N30" s="356"/>
      <c r="O30" s="356"/>
      <c r="P30" s="356"/>
      <c r="Q30" s="356"/>
      <c r="R30" s="138"/>
      <c r="S30" s="139"/>
    </row>
    <row r="31" spans="1:19" ht="12.75" customHeight="1" x14ac:dyDescent="0.2">
      <c r="A31" s="93"/>
      <c r="B31" s="21"/>
      <c r="C31" s="105"/>
      <c r="D31" s="27"/>
      <c r="E31" s="27"/>
      <c r="F31" s="9"/>
      <c r="G31" s="6"/>
      <c r="H31" s="6"/>
      <c r="I31" s="10"/>
      <c r="J31" s="10"/>
    </row>
    <row r="32" spans="1:19" ht="12.75" customHeight="1" x14ac:dyDescent="0.2">
      <c r="A32" s="100"/>
      <c r="B32" s="108"/>
      <c r="C32" s="283"/>
      <c r="D32" s="283"/>
      <c r="E32" s="283"/>
      <c r="F32" s="284"/>
      <c r="G32" s="24"/>
      <c r="H32" s="6"/>
      <c r="I32" s="10"/>
      <c r="J32" s="10"/>
    </row>
    <row r="33" spans="1:10" ht="12.75" customHeight="1" x14ac:dyDescent="0.2">
      <c r="A33" s="100"/>
      <c r="B33" s="101"/>
      <c r="C33" s="105"/>
      <c r="D33" s="27"/>
      <c r="E33" s="27"/>
      <c r="F33" s="9"/>
      <c r="G33" s="6"/>
      <c r="H33" s="6"/>
      <c r="I33" s="85"/>
      <c r="J33" s="10"/>
    </row>
    <row r="34" spans="1:10" ht="12.75" customHeight="1" x14ac:dyDescent="0.2">
      <c r="A34" s="100"/>
      <c r="B34" s="108"/>
      <c r="C34" s="283"/>
      <c r="D34" s="283"/>
      <c r="E34" s="283"/>
      <c r="F34" s="284"/>
      <c r="G34" s="24"/>
      <c r="H34" s="6"/>
      <c r="I34" s="85"/>
      <c r="J34" s="85"/>
    </row>
    <row r="35" spans="1:10" ht="12.75" customHeight="1" x14ac:dyDescent="0.2">
      <c r="A35" s="100"/>
      <c r="B35" s="101"/>
      <c r="C35" s="105"/>
      <c r="D35" s="27"/>
      <c r="E35" s="27"/>
      <c r="F35" s="9"/>
      <c r="G35" s="6"/>
      <c r="H35" s="6"/>
      <c r="I35" s="10"/>
      <c r="J35" s="10"/>
    </row>
    <row r="36" spans="1:10" ht="12" x14ac:dyDescent="0.2">
      <c r="A36" s="171"/>
      <c r="B36" s="303"/>
      <c r="C36" s="307"/>
      <c r="D36" s="307"/>
      <c r="E36" s="307"/>
      <c r="F36" s="308"/>
      <c r="G36" s="24"/>
      <c r="H36" s="6"/>
      <c r="I36" s="82"/>
      <c r="J36" s="85"/>
    </row>
    <row r="37" spans="1:10" ht="12.75" customHeight="1" x14ac:dyDescent="0.2">
      <c r="A37" s="135"/>
      <c r="B37" s="130"/>
      <c r="C37" s="23"/>
      <c r="D37" s="21"/>
      <c r="E37" s="21"/>
      <c r="F37" s="9"/>
      <c r="G37" s="24"/>
      <c r="H37" s="6"/>
      <c r="I37" s="82"/>
      <c r="J37" s="85"/>
    </row>
    <row r="38" spans="1:10" ht="12.75" customHeight="1" x14ac:dyDescent="0.2">
      <c r="A38" s="135"/>
      <c r="B38" s="174"/>
      <c r="D38" s="21"/>
      <c r="E38" s="21"/>
      <c r="F38" s="9"/>
      <c r="G38" s="24"/>
      <c r="H38" s="6"/>
      <c r="I38" s="82"/>
      <c r="J38" s="85"/>
    </row>
    <row r="39" spans="1:10" ht="12.75" customHeight="1" x14ac:dyDescent="0.2">
      <c r="A39" s="135"/>
      <c r="B39" s="130"/>
      <c r="C39" s="23"/>
      <c r="D39" s="21"/>
      <c r="E39" s="21"/>
      <c r="F39" s="9"/>
      <c r="G39" s="24"/>
      <c r="H39" s="6"/>
      <c r="I39" s="82"/>
      <c r="J39" s="85"/>
    </row>
    <row r="40" spans="1:10" ht="12" x14ac:dyDescent="0.2">
      <c r="A40" s="107"/>
      <c r="B40" s="303"/>
      <c r="C40" s="304"/>
      <c r="D40" s="304"/>
      <c r="E40" s="304"/>
      <c r="F40" s="305"/>
      <c r="G40" s="24"/>
      <c r="H40" s="6"/>
      <c r="I40" s="82"/>
      <c r="J40" s="85"/>
    </row>
    <row r="41" spans="1:10" ht="12.75" customHeight="1" x14ac:dyDescent="0.2">
      <c r="A41" s="135"/>
      <c r="B41" s="31"/>
      <c r="C41" s="30"/>
      <c r="D41" s="21"/>
      <c r="E41" s="21"/>
      <c r="F41" s="9"/>
      <c r="G41" s="24"/>
      <c r="H41" s="6"/>
      <c r="I41" s="82"/>
      <c r="J41" s="85"/>
    </row>
    <row r="42" spans="1:10" ht="11.4" x14ac:dyDescent="0.2">
      <c r="A42" s="135"/>
      <c r="B42" s="134"/>
      <c r="C42" s="297"/>
      <c r="D42" s="298"/>
      <c r="E42" s="298"/>
      <c r="F42" s="299"/>
      <c r="G42" s="24"/>
      <c r="H42" s="6"/>
      <c r="I42" s="82"/>
      <c r="J42" s="85"/>
    </row>
    <row r="43" spans="1:10" ht="12.75" customHeight="1" x14ac:dyDescent="0.2">
      <c r="A43" s="135"/>
      <c r="G43" s="24"/>
      <c r="H43" s="6"/>
      <c r="I43" s="82"/>
      <c r="J43" s="85"/>
    </row>
    <row r="44" spans="1:10" ht="12.75" customHeight="1" x14ac:dyDescent="0.2">
      <c r="A44" s="135"/>
      <c r="B44" s="134"/>
      <c r="C44" s="297"/>
      <c r="D44" s="298"/>
      <c r="E44" s="298"/>
      <c r="F44" s="299"/>
      <c r="G44" s="24"/>
      <c r="H44" s="6"/>
      <c r="I44" s="82"/>
      <c r="J44" s="85"/>
    </row>
    <row r="45" spans="1:10" ht="12.75" customHeight="1" x14ac:dyDescent="0.2">
      <c r="A45" s="135"/>
      <c r="B45" s="134"/>
      <c r="C45" s="156"/>
      <c r="D45" s="14"/>
      <c r="E45" s="14"/>
      <c r="F45" s="14"/>
      <c r="G45" s="24"/>
      <c r="H45" s="6"/>
      <c r="I45" s="82"/>
      <c r="J45" s="85"/>
    </row>
    <row r="46" spans="1:10" ht="12.75" customHeight="1" x14ac:dyDescent="0.2">
      <c r="A46" s="135"/>
      <c r="B46" s="134"/>
      <c r="C46" s="156"/>
      <c r="D46" s="14"/>
      <c r="E46" s="14"/>
      <c r="F46" s="14"/>
      <c r="G46" s="24"/>
      <c r="H46" s="6"/>
      <c r="I46" s="82"/>
      <c r="J46" s="85"/>
    </row>
    <row r="47" spans="1:10" ht="12.75" customHeight="1" x14ac:dyDescent="0.2">
      <c r="A47" s="135"/>
      <c r="B47" s="134"/>
      <c r="C47" s="156"/>
      <c r="D47" s="14"/>
      <c r="E47" s="14"/>
      <c r="F47" s="14"/>
      <c r="G47" s="24"/>
      <c r="H47" s="6"/>
      <c r="I47" s="82"/>
      <c r="J47" s="85"/>
    </row>
    <row r="48" spans="1:10" ht="12.75" customHeight="1" x14ac:dyDescent="0.2">
      <c r="A48" s="135"/>
      <c r="B48" s="134"/>
      <c r="C48" s="156"/>
      <c r="D48" s="14"/>
      <c r="E48" s="14"/>
      <c r="F48" s="14"/>
      <c r="G48" s="24"/>
      <c r="H48" s="6"/>
      <c r="I48" s="82"/>
      <c r="J48" s="85"/>
    </row>
    <row r="49" spans="1:10" ht="12.75" customHeight="1" x14ac:dyDescent="0.2">
      <c r="A49" s="135"/>
      <c r="B49" s="134"/>
      <c r="C49" s="248"/>
      <c r="D49" s="249"/>
      <c r="E49" s="249"/>
      <c r="F49" s="249"/>
      <c r="G49" s="24"/>
      <c r="H49" s="6"/>
      <c r="I49" s="82"/>
      <c r="J49" s="85"/>
    </row>
    <row r="50" spans="1:10" ht="12.75" customHeight="1" x14ac:dyDescent="0.2">
      <c r="A50" s="135"/>
      <c r="B50" s="134"/>
      <c r="C50" s="248"/>
      <c r="D50" s="249"/>
      <c r="E50" s="249"/>
      <c r="F50" s="249"/>
      <c r="G50" s="24"/>
      <c r="H50" s="6"/>
      <c r="I50" s="82"/>
      <c r="J50" s="85"/>
    </row>
    <row r="51" spans="1:10" ht="12.75" customHeight="1" x14ac:dyDescent="0.2">
      <c r="A51" s="135"/>
      <c r="B51" s="134"/>
      <c r="C51" s="156"/>
      <c r="D51" s="14"/>
      <c r="E51" s="14"/>
      <c r="F51" s="14"/>
      <c r="G51" s="24"/>
      <c r="H51" s="6"/>
      <c r="I51" s="82"/>
      <c r="J51" s="85"/>
    </row>
    <row r="52" spans="1:10" ht="12.75" customHeight="1" x14ac:dyDescent="0.2">
      <c r="A52" s="135"/>
      <c r="B52" s="134"/>
      <c r="C52" s="156"/>
      <c r="D52" s="14"/>
      <c r="E52" s="14"/>
      <c r="F52" s="14"/>
      <c r="G52" s="24"/>
      <c r="H52" s="6"/>
      <c r="I52" s="82"/>
      <c r="J52" s="85"/>
    </row>
    <row r="53" spans="1:10" ht="12.75" customHeight="1" x14ac:dyDescent="0.2">
      <c r="A53" s="135"/>
      <c r="B53" s="134"/>
      <c r="C53" s="156"/>
      <c r="D53" s="14"/>
      <c r="E53" s="14"/>
      <c r="F53" s="14"/>
      <c r="G53" s="24"/>
      <c r="H53" s="6"/>
      <c r="I53" s="82"/>
      <c r="J53" s="85"/>
    </row>
    <row r="54" spans="1:10" ht="12.75" customHeight="1" x14ac:dyDescent="0.2">
      <c r="A54" s="135"/>
      <c r="C54" s="109"/>
      <c r="D54" s="27"/>
      <c r="G54" s="24"/>
      <c r="H54" s="6"/>
      <c r="I54" s="82"/>
      <c r="J54" s="85"/>
    </row>
    <row r="55" spans="1:10" ht="12.75" customHeight="1" x14ac:dyDescent="0.2">
      <c r="A55" s="135"/>
      <c r="C55" s="109"/>
      <c r="D55" s="27"/>
      <c r="G55" s="24"/>
      <c r="H55" s="6"/>
      <c r="I55" s="82"/>
      <c r="J55" s="85"/>
    </row>
    <row r="56" spans="1:10" ht="12.75" customHeight="1" x14ac:dyDescent="0.2">
      <c r="A56" s="135"/>
      <c r="B56" s="134"/>
      <c r="C56" s="14"/>
      <c r="D56" s="14"/>
      <c r="E56" s="14"/>
      <c r="F56" s="155"/>
      <c r="G56" s="24"/>
      <c r="H56" s="6"/>
      <c r="I56" s="82"/>
      <c r="J56" s="85"/>
    </row>
    <row r="57" spans="1:10" ht="12.75" customHeight="1" x14ac:dyDescent="0.2">
      <c r="A57" s="135"/>
      <c r="B57" s="133"/>
      <c r="E57" s="128"/>
      <c r="F57" s="129"/>
      <c r="G57" s="24"/>
      <c r="H57" s="6"/>
      <c r="I57" s="82"/>
      <c r="J57" s="85"/>
    </row>
    <row r="58" spans="1:10" ht="12.75" customHeight="1" x14ac:dyDescent="0.2">
      <c r="A58" s="5"/>
      <c r="B58" s="88" t="s">
        <v>168</v>
      </c>
      <c r="C58" s="27"/>
      <c r="D58" s="27"/>
      <c r="E58" s="88"/>
      <c r="F58" s="9"/>
      <c r="G58" s="6"/>
      <c r="H58" s="6"/>
      <c r="I58" s="82"/>
      <c r="J58" s="82"/>
    </row>
    <row r="59" spans="1:10" ht="12" x14ac:dyDescent="0.2">
      <c r="A59" s="5"/>
      <c r="B59" s="303" t="s">
        <v>169</v>
      </c>
      <c r="C59" s="307"/>
      <c r="D59" s="307"/>
      <c r="E59" s="307"/>
      <c r="F59" s="308"/>
      <c r="G59" s="6"/>
      <c r="H59" s="6"/>
      <c r="I59" s="82"/>
      <c r="J59" s="82"/>
    </row>
    <row r="60" spans="1:10" ht="12.75" customHeight="1" x14ac:dyDescent="0.25">
      <c r="A60" s="5"/>
      <c r="B60" s="18"/>
      <c r="C60" s="15"/>
      <c r="D60" s="15"/>
      <c r="E60" s="15"/>
      <c r="F60" s="16"/>
      <c r="G60" s="6"/>
      <c r="H60" s="6"/>
      <c r="I60" s="82"/>
      <c r="J60" s="82"/>
    </row>
    <row r="61" spans="1:10" ht="12.75" customHeight="1" x14ac:dyDescent="0.25">
      <c r="A61" s="11"/>
      <c r="B61" s="352" t="s">
        <v>149</v>
      </c>
      <c r="C61" s="353"/>
      <c r="D61" s="353"/>
      <c r="E61" s="353"/>
      <c r="F61" s="353"/>
      <c r="G61" s="353"/>
      <c r="H61" s="353"/>
      <c r="I61" s="354"/>
      <c r="J61" s="270"/>
    </row>
  </sheetData>
  <sheetProtection algorithmName="SHA-512" hashValue="+tvOfKUvxEqaBVSqlCxNMqVQbD80YG03kq8Yslg0MI0PUtdVID6cqAA5FvK+eYoo3kWnAMG8wsgyDm4Etti76w==" saltValue="rYPlZevViJQg2nClBUza1g==" spinCount="100000" sheet="1" objects="1" scenarios="1"/>
  <mergeCells count="28">
    <mergeCell ref="B61:I61"/>
    <mergeCell ref="C32:F32"/>
    <mergeCell ref="C34:F34"/>
    <mergeCell ref="B36:F36"/>
    <mergeCell ref="B40:F40"/>
    <mergeCell ref="C42:F42"/>
    <mergeCell ref="C44:F44"/>
    <mergeCell ref="B59:F59"/>
    <mergeCell ref="B21:F21"/>
    <mergeCell ref="C23:F23"/>
    <mergeCell ref="B30:F30"/>
    <mergeCell ref="M30:Q30"/>
    <mergeCell ref="D25:F25"/>
    <mergeCell ref="D26:F26"/>
    <mergeCell ref="C27:F27"/>
    <mergeCell ref="D29:F29"/>
    <mergeCell ref="A3:J3"/>
    <mergeCell ref="A5:A6"/>
    <mergeCell ref="B5:F6"/>
    <mergeCell ref="G5:G6"/>
    <mergeCell ref="H5:H6"/>
    <mergeCell ref="B9:F9"/>
    <mergeCell ref="C17:F17"/>
    <mergeCell ref="D19:F19"/>
    <mergeCell ref="B11:F11"/>
    <mergeCell ref="C13:F13"/>
    <mergeCell ref="D15:F15"/>
    <mergeCell ref="D16:F16"/>
  </mergeCells>
  <pageMargins left="0.59055118110236227" right="0.39370078740157483" top="0.39370078740157483" bottom="1.1811023622047245" header="0" footer="0.31496062992125984"/>
  <pageSetup paperSize="9" scale="95" fitToHeight="0" orientation="portrait" r:id="rId1"/>
  <colBreaks count="1" manualBreakCount="1">
    <brk id="10" max="7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S61"/>
  <sheetViews>
    <sheetView view="pageBreakPreview" zoomScaleNormal="100" zoomScaleSheetLayoutView="100" workbookViewId="0">
      <pane ySplit="6" topLeftCell="A18" activePane="bottomLeft" state="frozen"/>
      <selection activeCell="M28" sqref="M28"/>
      <selection pane="bottomLeft" activeCell="M47" sqref="M47"/>
    </sheetView>
  </sheetViews>
  <sheetFormatPr defaultColWidth="9.109375" defaultRowHeight="12.75" customHeight="1" x14ac:dyDescent="0.2"/>
  <cols>
    <col min="1" max="1" width="6.6640625" style="14" customWidth="1"/>
    <col min="2" max="2" width="3.6640625" style="3" customWidth="1"/>
    <col min="3" max="3" width="4.109375" style="3" customWidth="1"/>
    <col min="4" max="5" width="3.6640625" style="3" customWidth="1"/>
    <col min="6" max="6" width="40.6640625" style="3" customWidth="1"/>
    <col min="7" max="7" width="6.6640625" style="4" customWidth="1"/>
    <col min="8" max="8" width="7.6640625" style="4" customWidth="1"/>
    <col min="9" max="9" width="10.6640625" style="80" customWidth="1"/>
    <col min="10" max="10" width="11.33203125" style="80" customWidth="1"/>
    <col min="11" max="16384" width="9.109375" style="3"/>
  </cols>
  <sheetData>
    <row r="1" spans="1:10" ht="12.75" customHeight="1" x14ac:dyDescent="0.25">
      <c r="A1" s="149" t="str">
        <f>'1700'!A1</f>
        <v>CONTRACT NO.:  FP004</v>
      </c>
      <c r="B1" s="32"/>
      <c r="C1" s="32"/>
      <c r="D1" s="32"/>
      <c r="E1" s="32"/>
      <c r="F1" s="32"/>
      <c r="G1" s="1"/>
      <c r="H1" s="1"/>
    </row>
    <row r="2" spans="1:10" ht="12.75" customHeight="1" x14ac:dyDescent="0.25">
      <c r="A2" s="149"/>
      <c r="B2" s="32"/>
      <c r="C2" s="32"/>
      <c r="D2" s="32"/>
      <c r="E2" s="32"/>
      <c r="F2" s="32"/>
      <c r="G2" s="1"/>
      <c r="H2" s="1"/>
    </row>
    <row r="3" spans="1:10" ht="12" x14ac:dyDescent="0.25">
      <c r="A3" s="296" t="str">
        <f>'1700'!A3:J3</f>
        <v>FINETOWN PROPER: ROAD D (431m) AND SIMMONDS &amp; WILSON STREET (639m)</v>
      </c>
      <c r="B3" s="296"/>
      <c r="C3" s="296"/>
      <c r="D3" s="296"/>
      <c r="E3" s="296"/>
      <c r="F3" s="296"/>
      <c r="G3" s="296"/>
      <c r="H3" s="296"/>
      <c r="I3" s="296"/>
      <c r="J3" s="296"/>
    </row>
    <row r="4" spans="1:10" ht="12.75" customHeight="1" x14ac:dyDescent="0.25">
      <c r="A4" s="150"/>
      <c r="B4" s="20"/>
      <c r="C4" s="20"/>
      <c r="D4" s="20"/>
      <c r="E4" s="20"/>
      <c r="F4" s="20"/>
      <c r="G4" s="20"/>
      <c r="H4" s="20"/>
      <c r="I4" s="81"/>
      <c r="J4" s="81"/>
    </row>
    <row r="5" spans="1:10" s="26" customFormat="1" ht="12.75" customHeight="1" x14ac:dyDescent="0.25">
      <c r="A5" s="288" t="s">
        <v>0</v>
      </c>
      <c r="B5" s="324" t="s">
        <v>1</v>
      </c>
      <c r="C5" s="325"/>
      <c r="D5" s="325"/>
      <c r="E5" s="325"/>
      <c r="F5" s="326"/>
      <c r="G5" s="330" t="s">
        <v>2</v>
      </c>
      <c r="H5" s="330" t="s">
        <v>3</v>
      </c>
      <c r="I5" s="159" t="s">
        <v>4</v>
      </c>
      <c r="J5" s="159" t="s">
        <v>5</v>
      </c>
    </row>
    <row r="6" spans="1:10" s="26" customFormat="1" ht="12.75" customHeight="1" x14ac:dyDescent="0.25">
      <c r="A6" s="289"/>
      <c r="B6" s="327"/>
      <c r="C6" s="328"/>
      <c r="D6" s="328"/>
      <c r="E6" s="328"/>
      <c r="F6" s="329"/>
      <c r="G6" s="331"/>
      <c r="H6" s="331"/>
      <c r="I6" s="160" t="s">
        <v>6</v>
      </c>
      <c r="J6" s="160" t="s">
        <v>6</v>
      </c>
    </row>
    <row r="7" spans="1:10" ht="12.75" customHeight="1" x14ac:dyDescent="0.2">
      <c r="A7" s="73"/>
      <c r="B7" s="7"/>
      <c r="C7" s="8"/>
      <c r="D7" s="8"/>
      <c r="E7" s="8"/>
      <c r="F7" s="9"/>
      <c r="G7" s="6"/>
      <c r="H7" s="6"/>
      <c r="I7" s="82"/>
      <c r="J7" s="82"/>
    </row>
    <row r="8" spans="1:10" ht="12.75" customHeight="1" x14ac:dyDescent="0.2">
      <c r="A8" s="6"/>
      <c r="B8" s="88" t="s">
        <v>174</v>
      </c>
      <c r="C8" s="27"/>
      <c r="D8" s="27"/>
      <c r="E8" s="88"/>
      <c r="F8" s="9"/>
      <c r="G8" s="6"/>
      <c r="H8" s="6"/>
      <c r="I8" s="10"/>
      <c r="J8" s="10"/>
    </row>
    <row r="9" spans="1:10" ht="12" x14ac:dyDescent="0.2">
      <c r="A9" s="6"/>
      <c r="B9" s="303" t="s">
        <v>175</v>
      </c>
      <c r="C9" s="307"/>
      <c r="D9" s="307"/>
      <c r="E9" s="307"/>
      <c r="F9" s="308"/>
      <c r="G9" s="6"/>
      <c r="H9" s="6"/>
      <c r="I9" s="10"/>
      <c r="J9" s="10"/>
    </row>
    <row r="10" spans="1:10" ht="12.75" customHeight="1" x14ac:dyDescent="0.2">
      <c r="A10" s="107"/>
      <c r="B10" s="104"/>
      <c r="C10" s="96"/>
      <c r="D10" s="96"/>
      <c r="E10" s="96"/>
      <c r="F10" s="9"/>
      <c r="G10" s="6"/>
      <c r="H10" s="6"/>
      <c r="I10" s="10"/>
      <c r="J10" s="10"/>
    </row>
    <row r="11" spans="1:10" ht="24.75" customHeight="1" x14ac:dyDescent="0.2">
      <c r="A11" s="171" t="s">
        <v>176</v>
      </c>
      <c r="B11" s="303" t="s">
        <v>177</v>
      </c>
      <c r="C11" s="307"/>
      <c r="D11" s="307"/>
      <c r="E11" s="307"/>
      <c r="F11" s="308"/>
      <c r="G11" s="24" t="s">
        <v>125</v>
      </c>
      <c r="H11" s="6">
        <f>360+580</f>
        <v>940</v>
      </c>
      <c r="I11" s="266"/>
      <c r="J11" s="266"/>
    </row>
    <row r="12" spans="1:10" ht="12.75" customHeight="1" x14ac:dyDescent="0.2">
      <c r="A12" s="112"/>
      <c r="B12" s="101"/>
      <c r="C12" s="96"/>
      <c r="D12" s="96"/>
      <c r="E12" s="96"/>
      <c r="F12" s="9"/>
      <c r="G12" s="6"/>
      <c r="H12" s="6"/>
      <c r="I12" s="10"/>
      <c r="J12" s="10"/>
    </row>
    <row r="13" spans="1:10" ht="12.6" customHeight="1" x14ac:dyDescent="0.2">
      <c r="A13" s="171" t="s">
        <v>178</v>
      </c>
      <c r="B13" s="303" t="s">
        <v>179</v>
      </c>
      <c r="C13" s="307"/>
      <c r="D13" s="307"/>
      <c r="E13" s="307"/>
      <c r="F13" s="308"/>
      <c r="G13" s="24"/>
      <c r="H13" s="6"/>
      <c r="I13" s="10"/>
      <c r="J13" s="10"/>
    </row>
    <row r="14" spans="1:10" ht="12.75" customHeight="1" x14ac:dyDescent="0.2">
      <c r="A14" s="6"/>
      <c r="B14" s="7"/>
      <c r="F14" s="9"/>
      <c r="G14" s="6"/>
      <c r="H14" s="89"/>
      <c r="I14" s="10"/>
      <c r="J14" s="10"/>
    </row>
    <row r="15" spans="1:10" ht="12.75" customHeight="1" x14ac:dyDescent="0.2">
      <c r="A15" s="100"/>
      <c r="B15" s="108" t="s">
        <v>10</v>
      </c>
      <c r="C15" s="282" t="s">
        <v>180</v>
      </c>
      <c r="D15" s="283"/>
      <c r="E15" s="283"/>
      <c r="F15" s="284"/>
      <c r="G15" s="24" t="s">
        <v>181</v>
      </c>
      <c r="H15" s="176">
        <f>(2122*360*2.5/100/1000)+(2122*580*2.5/100/1000)</f>
        <v>49.866999999999997</v>
      </c>
      <c r="I15" s="266"/>
      <c r="J15" s="266"/>
    </row>
    <row r="16" spans="1:10" ht="12.75" customHeight="1" x14ac:dyDescent="0.2">
      <c r="A16" s="100"/>
      <c r="B16" s="108"/>
      <c r="C16" s="172"/>
      <c r="D16" s="283"/>
      <c r="E16" s="283"/>
      <c r="F16" s="284"/>
      <c r="G16" s="24"/>
      <c r="H16" s="6"/>
      <c r="I16" s="85"/>
      <c r="J16" s="85"/>
    </row>
    <row r="17" spans="1:19" ht="12.75" customHeight="1" x14ac:dyDescent="0.2">
      <c r="A17" s="171" t="s">
        <v>182</v>
      </c>
      <c r="B17" s="303" t="s">
        <v>183</v>
      </c>
      <c r="C17" s="307"/>
      <c r="D17" s="307"/>
      <c r="E17" s="307"/>
      <c r="F17" s="308"/>
      <c r="G17" s="6" t="s">
        <v>184</v>
      </c>
      <c r="H17" s="209">
        <f>(360/0.15*1*2*7/1000)+(580/0.15*1*2*7/1000)</f>
        <v>87.733333333333334</v>
      </c>
      <c r="I17" s="264"/>
      <c r="J17" s="264"/>
    </row>
    <row r="18" spans="1:19" ht="12.75" customHeight="1" x14ac:dyDescent="0.2">
      <c r="A18" s="100"/>
      <c r="B18" s="108"/>
      <c r="C18" s="172"/>
      <c r="D18" s="110"/>
      <c r="E18" s="110"/>
      <c r="F18" s="173"/>
      <c r="G18" s="24"/>
      <c r="H18" s="6"/>
      <c r="I18" s="85"/>
      <c r="J18" s="85"/>
    </row>
    <row r="19" spans="1:19" ht="12.75" customHeight="1" x14ac:dyDescent="0.2">
      <c r="A19" s="100"/>
      <c r="B19" s="108"/>
      <c r="C19" s="105"/>
      <c r="D19" s="298"/>
      <c r="E19" s="298"/>
      <c r="F19" s="299"/>
      <c r="G19" s="24"/>
      <c r="H19" s="6"/>
      <c r="I19" s="85"/>
      <c r="J19" s="85"/>
    </row>
    <row r="20" spans="1:19" ht="12.75" customHeight="1" x14ac:dyDescent="0.2">
      <c r="A20" s="100"/>
      <c r="B20" s="108"/>
      <c r="C20" s="172"/>
      <c r="D20" s="110"/>
      <c r="E20" s="110"/>
      <c r="F20" s="173"/>
      <c r="G20" s="24"/>
      <c r="H20" s="6"/>
      <c r="I20" s="85"/>
      <c r="J20" s="85"/>
    </row>
    <row r="21" spans="1:19" ht="12.75" customHeight="1" x14ac:dyDescent="0.2">
      <c r="A21" s="100"/>
      <c r="B21" s="108"/>
      <c r="C21" s="282"/>
      <c r="D21" s="283"/>
      <c r="E21" s="283"/>
      <c r="F21" s="284"/>
      <c r="G21" s="24"/>
      <c r="H21" s="6"/>
      <c r="I21" s="85"/>
      <c r="J21" s="85"/>
    </row>
    <row r="22" spans="1:19" ht="12.75" customHeight="1" x14ac:dyDescent="0.2">
      <c r="A22" s="100"/>
      <c r="B22" s="108"/>
      <c r="C22" s="172"/>
      <c r="D22" s="110"/>
      <c r="E22" s="110"/>
      <c r="F22" s="173"/>
      <c r="G22" s="24"/>
      <c r="H22" s="6"/>
      <c r="I22" s="85"/>
      <c r="J22" s="85"/>
    </row>
    <row r="23" spans="1:19" ht="12.75" customHeight="1" x14ac:dyDescent="0.2">
      <c r="A23" s="171"/>
      <c r="B23" s="345"/>
      <c r="C23" s="307"/>
      <c r="D23" s="307"/>
      <c r="E23" s="307"/>
      <c r="F23" s="308"/>
      <c r="G23" s="24"/>
      <c r="H23" s="6"/>
      <c r="I23" s="85"/>
      <c r="J23" s="85"/>
    </row>
    <row r="24" spans="1:19" ht="12.75" customHeight="1" x14ac:dyDescent="0.2">
      <c r="A24" s="100"/>
      <c r="B24" s="108"/>
      <c r="C24" s="172"/>
      <c r="D24" s="110"/>
      <c r="E24" s="110"/>
      <c r="F24" s="173"/>
      <c r="G24" s="24"/>
      <c r="H24" s="6"/>
      <c r="I24" s="85"/>
      <c r="J24" s="85"/>
    </row>
    <row r="25" spans="1:19" ht="12.75" customHeight="1" x14ac:dyDescent="0.2">
      <c r="A25" s="100"/>
      <c r="B25" s="108"/>
      <c r="C25" s="282"/>
      <c r="D25" s="283"/>
      <c r="E25" s="283"/>
      <c r="F25" s="284"/>
      <c r="G25" s="24"/>
      <c r="H25" s="6"/>
      <c r="I25" s="85"/>
      <c r="J25" s="85"/>
    </row>
    <row r="26" spans="1:19" ht="12.75" customHeight="1" x14ac:dyDescent="0.2">
      <c r="A26" s="100"/>
      <c r="B26" s="101"/>
      <c r="C26" s="27"/>
      <c r="D26" s="27"/>
      <c r="E26" s="27"/>
      <c r="F26" s="9"/>
      <c r="G26" s="6"/>
      <c r="H26" s="6"/>
      <c r="I26" s="10"/>
      <c r="J26" s="10"/>
    </row>
    <row r="27" spans="1:19" ht="12.75" customHeight="1" x14ac:dyDescent="0.2">
      <c r="A27" s="100"/>
      <c r="B27" s="101"/>
      <c r="C27" s="27"/>
      <c r="D27" s="27"/>
      <c r="E27" s="27"/>
      <c r="F27" s="9"/>
      <c r="G27" s="6"/>
      <c r="H27" s="6"/>
      <c r="I27" s="85"/>
      <c r="J27" s="10"/>
    </row>
    <row r="28" spans="1:19" ht="12.75" customHeight="1" x14ac:dyDescent="0.2">
      <c r="A28" s="171"/>
      <c r="B28" s="345"/>
      <c r="C28" s="307"/>
      <c r="D28" s="307"/>
      <c r="E28" s="307"/>
      <c r="F28" s="308"/>
      <c r="G28" s="6"/>
      <c r="H28" s="6"/>
      <c r="I28" s="10"/>
      <c r="J28" s="10"/>
      <c r="M28" s="137"/>
      <c r="N28" s="137"/>
      <c r="O28" s="137"/>
      <c r="P28" s="137"/>
      <c r="Q28" s="137"/>
      <c r="R28" s="138"/>
      <c r="S28" s="139"/>
    </row>
    <row r="29" spans="1:19" ht="12.75" customHeight="1" x14ac:dyDescent="0.2">
      <c r="A29" s="100"/>
      <c r="B29" s="108"/>
      <c r="C29" s="27"/>
      <c r="D29" s="27"/>
      <c r="E29" s="27"/>
      <c r="F29" s="9"/>
      <c r="G29" s="6"/>
      <c r="H29" s="6"/>
      <c r="I29" s="82"/>
      <c r="J29" s="85"/>
    </row>
    <row r="30" spans="1:19" ht="12.75" customHeight="1" x14ac:dyDescent="0.2">
      <c r="A30" s="100"/>
      <c r="B30" s="108"/>
      <c r="C30" s="27"/>
      <c r="D30" s="27"/>
      <c r="E30" s="27"/>
      <c r="F30" s="9"/>
      <c r="G30" s="24"/>
      <c r="H30" s="6"/>
      <c r="I30" s="85"/>
      <c r="J30" s="85"/>
      <c r="M30" s="137"/>
      <c r="N30" s="137"/>
      <c r="O30" s="137"/>
      <c r="P30" s="137"/>
      <c r="Q30" s="137"/>
      <c r="R30" s="138"/>
      <c r="S30" s="139"/>
    </row>
    <row r="31" spans="1:19" ht="12.75" customHeight="1" x14ac:dyDescent="0.2">
      <c r="A31" s="100"/>
      <c r="B31" s="105"/>
      <c r="C31" s="27"/>
      <c r="D31" s="27"/>
      <c r="E31" s="27"/>
      <c r="F31" s="9"/>
      <c r="G31" s="6"/>
      <c r="H31" s="6"/>
      <c r="I31" s="85"/>
      <c r="J31" s="85"/>
      <c r="M31" s="141"/>
      <c r="N31" s="126"/>
      <c r="O31" s="127"/>
      <c r="P31" s="127"/>
      <c r="Q31" s="142"/>
      <c r="R31" s="138"/>
      <c r="S31" s="139"/>
    </row>
    <row r="32" spans="1:19" ht="12" x14ac:dyDescent="0.2">
      <c r="A32" s="171"/>
      <c r="B32" s="303"/>
      <c r="C32" s="307"/>
      <c r="D32" s="307"/>
      <c r="E32" s="307"/>
      <c r="F32" s="308"/>
      <c r="G32" s="6"/>
      <c r="H32" s="6"/>
      <c r="I32" s="10"/>
      <c r="J32" s="10"/>
      <c r="M32" s="356"/>
      <c r="N32" s="356"/>
      <c r="O32" s="356"/>
      <c r="P32" s="356"/>
      <c r="Q32" s="356"/>
      <c r="R32" s="138"/>
      <c r="S32" s="139"/>
    </row>
    <row r="33" spans="1:10" ht="12.75" customHeight="1" x14ac:dyDescent="0.2">
      <c r="A33" s="93"/>
      <c r="B33" s="21"/>
      <c r="C33" s="105"/>
      <c r="D33" s="27"/>
      <c r="E33" s="27"/>
      <c r="F33" s="9"/>
      <c r="G33" s="6"/>
      <c r="H33" s="6"/>
      <c r="I33" s="10"/>
      <c r="J33" s="10"/>
    </row>
    <row r="34" spans="1:10" ht="12.75" customHeight="1" x14ac:dyDescent="0.2">
      <c r="A34" s="100"/>
      <c r="B34" s="108"/>
      <c r="C34" s="283"/>
      <c r="D34" s="283"/>
      <c r="E34" s="283"/>
      <c r="F34" s="284"/>
      <c r="G34" s="24"/>
      <c r="H34" s="6"/>
      <c r="I34" s="10"/>
      <c r="J34" s="10"/>
    </row>
    <row r="35" spans="1:10" ht="12.75" customHeight="1" x14ac:dyDescent="0.2">
      <c r="A35" s="100"/>
      <c r="B35" s="101"/>
      <c r="C35" s="105"/>
      <c r="D35" s="27"/>
      <c r="E35" s="27"/>
      <c r="F35" s="9"/>
      <c r="G35" s="6"/>
      <c r="H35" s="6"/>
      <c r="I35" s="85"/>
      <c r="J35" s="10"/>
    </row>
    <row r="36" spans="1:10" ht="12.75" customHeight="1" x14ac:dyDescent="0.2">
      <c r="A36" s="100"/>
      <c r="B36" s="108"/>
      <c r="C36" s="283"/>
      <c r="D36" s="283"/>
      <c r="E36" s="283"/>
      <c r="F36" s="284"/>
      <c r="G36" s="24"/>
      <c r="H36" s="6"/>
      <c r="I36" s="85"/>
      <c r="J36" s="85"/>
    </row>
    <row r="37" spans="1:10" ht="12.75" customHeight="1" x14ac:dyDescent="0.2">
      <c r="A37" s="100"/>
      <c r="B37" s="101"/>
      <c r="C37" s="105"/>
      <c r="D37" s="27"/>
      <c r="E37" s="27"/>
      <c r="F37" s="9"/>
      <c r="G37" s="6"/>
      <c r="H37" s="6"/>
      <c r="I37" s="10"/>
      <c r="J37" s="10"/>
    </row>
    <row r="38" spans="1:10" ht="12" x14ac:dyDescent="0.2">
      <c r="A38" s="171"/>
      <c r="B38" s="303"/>
      <c r="C38" s="307"/>
      <c r="D38" s="307"/>
      <c r="E38" s="307"/>
      <c r="F38" s="308"/>
      <c r="G38" s="24"/>
      <c r="H38" s="6"/>
      <c r="I38" s="82"/>
      <c r="J38" s="85"/>
    </row>
    <row r="39" spans="1:10" ht="12.75" customHeight="1" x14ac:dyDescent="0.2">
      <c r="A39" s="135"/>
      <c r="B39" s="130"/>
      <c r="C39" s="23"/>
      <c r="D39" s="21"/>
      <c r="E39" s="21"/>
      <c r="F39" s="9"/>
      <c r="G39" s="24"/>
      <c r="H39" s="6"/>
      <c r="I39" s="82"/>
      <c r="J39" s="85"/>
    </row>
    <row r="40" spans="1:10" ht="12.75" customHeight="1" x14ac:dyDescent="0.2">
      <c r="A40" s="135"/>
      <c r="B40" s="174"/>
      <c r="D40" s="21"/>
      <c r="E40" s="21"/>
      <c r="F40" s="9"/>
      <c r="G40" s="24"/>
      <c r="H40" s="6"/>
      <c r="I40" s="82"/>
      <c r="J40" s="85"/>
    </row>
    <row r="41" spans="1:10" ht="12.75" customHeight="1" x14ac:dyDescent="0.2">
      <c r="A41" s="135"/>
      <c r="B41" s="130"/>
      <c r="C41" s="23"/>
      <c r="D41" s="21"/>
      <c r="E41" s="21"/>
      <c r="F41" s="9"/>
      <c r="G41" s="24"/>
      <c r="H41" s="6"/>
      <c r="I41" s="82"/>
      <c r="J41" s="85"/>
    </row>
    <row r="42" spans="1:10" ht="12" x14ac:dyDescent="0.2">
      <c r="A42" s="107"/>
      <c r="B42" s="303"/>
      <c r="C42" s="304"/>
      <c r="D42" s="304"/>
      <c r="E42" s="304"/>
      <c r="F42" s="305"/>
      <c r="G42" s="24"/>
      <c r="H42" s="6"/>
      <c r="I42" s="82"/>
      <c r="J42" s="85"/>
    </row>
    <row r="43" spans="1:10" ht="12.75" customHeight="1" x14ac:dyDescent="0.2">
      <c r="A43" s="135"/>
      <c r="B43" s="31"/>
      <c r="C43" s="30"/>
      <c r="D43" s="21"/>
      <c r="E43" s="21"/>
      <c r="F43" s="9"/>
      <c r="G43" s="24"/>
      <c r="H43" s="6"/>
      <c r="I43" s="82"/>
      <c r="J43" s="85"/>
    </row>
    <row r="44" spans="1:10" ht="11.4" x14ac:dyDescent="0.2">
      <c r="A44" s="135"/>
      <c r="B44" s="134"/>
      <c r="C44" s="297"/>
      <c r="D44" s="298"/>
      <c r="E44" s="298"/>
      <c r="F44" s="299"/>
      <c r="G44" s="24"/>
      <c r="H44" s="6"/>
      <c r="I44" s="82"/>
      <c r="J44" s="85"/>
    </row>
    <row r="45" spans="1:10" ht="12.75" customHeight="1" x14ac:dyDescent="0.2">
      <c r="A45" s="135"/>
      <c r="G45" s="24"/>
      <c r="H45" s="6"/>
      <c r="I45" s="82"/>
      <c r="J45" s="85"/>
    </row>
    <row r="46" spans="1:10" ht="12.75" customHeight="1" x14ac:dyDescent="0.2">
      <c r="A46" s="135"/>
      <c r="G46" s="24"/>
      <c r="H46" s="6"/>
      <c r="I46" s="82"/>
      <c r="J46" s="85"/>
    </row>
    <row r="47" spans="1:10" ht="12.75" customHeight="1" x14ac:dyDescent="0.2">
      <c r="A47" s="135"/>
      <c r="G47" s="24"/>
      <c r="H47" s="6"/>
      <c r="I47" s="82"/>
      <c r="J47" s="85"/>
    </row>
    <row r="48" spans="1:10" ht="12.75" customHeight="1" x14ac:dyDescent="0.2">
      <c r="A48" s="135"/>
      <c r="G48" s="24"/>
      <c r="H48" s="6"/>
      <c r="I48" s="82"/>
      <c r="J48" s="85"/>
    </row>
    <row r="49" spans="1:10" ht="12.75" customHeight="1" x14ac:dyDescent="0.2">
      <c r="A49" s="135"/>
      <c r="G49" s="24"/>
      <c r="H49" s="6"/>
      <c r="I49" s="82"/>
      <c r="J49" s="85"/>
    </row>
    <row r="50" spans="1:10" ht="12.75" customHeight="1" x14ac:dyDescent="0.2">
      <c r="A50" s="135"/>
      <c r="G50" s="24"/>
      <c r="H50" s="6"/>
      <c r="I50" s="82"/>
      <c r="J50" s="85"/>
    </row>
    <row r="51" spans="1:10" ht="12.75" customHeight="1" x14ac:dyDescent="0.2">
      <c r="A51" s="135"/>
      <c r="G51" s="24"/>
      <c r="H51" s="6"/>
      <c r="I51" s="82"/>
      <c r="J51" s="85"/>
    </row>
    <row r="52" spans="1:10" ht="12.75" customHeight="1" x14ac:dyDescent="0.2">
      <c r="A52" s="135"/>
      <c r="B52" s="134"/>
      <c r="C52" s="14"/>
      <c r="D52" s="14"/>
      <c r="E52" s="14"/>
      <c r="F52" s="14"/>
      <c r="G52" s="24"/>
      <c r="H52" s="6"/>
      <c r="I52" s="82"/>
      <c r="J52" s="85"/>
    </row>
    <row r="53" spans="1:10" ht="12.75" customHeight="1" x14ac:dyDescent="0.2">
      <c r="A53" s="135"/>
      <c r="B53" s="134"/>
      <c r="C53" s="249"/>
      <c r="D53" s="249"/>
      <c r="E53" s="249"/>
      <c r="F53" s="249"/>
      <c r="G53" s="24"/>
      <c r="H53" s="6"/>
      <c r="I53" s="82"/>
      <c r="J53" s="85"/>
    </row>
    <row r="54" spans="1:10" ht="12.75" customHeight="1" x14ac:dyDescent="0.2">
      <c r="A54" s="135"/>
      <c r="B54" s="134"/>
      <c r="C54" s="249"/>
      <c r="D54" s="249"/>
      <c r="E54" s="249"/>
      <c r="F54" s="249"/>
      <c r="G54" s="24"/>
      <c r="H54" s="6"/>
      <c r="I54" s="82"/>
      <c r="J54" s="85"/>
    </row>
    <row r="55" spans="1:10" ht="12.75" customHeight="1" x14ac:dyDescent="0.2">
      <c r="A55" s="135"/>
      <c r="C55" s="109"/>
      <c r="D55" s="27"/>
      <c r="G55" s="24"/>
      <c r="H55" s="6"/>
      <c r="I55" s="82"/>
      <c r="J55" s="85"/>
    </row>
    <row r="56" spans="1:10" ht="12.75" customHeight="1" x14ac:dyDescent="0.2">
      <c r="A56" s="135"/>
      <c r="C56" s="109"/>
      <c r="D56" s="27"/>
      <c r="G56" s="24"/>
      <c r="H56" s="6"/>
      <c r="I56" s="82"/>
      <c r="J56" s="85"/>
    </row>
    <row r="57" spans="1:10" ht="12.75" customHeight="1" x14ac:dyDescent="0.2">
      <c r="A57" s="135"/>
      <c r="B57" s="133"/>
      <c r="E57" s="128"/>
      <c r="F57" s="129"/>
      <c r="G57" s="24"/>
      <c r="H57" s="6"/>
      <c r="I57" s="82"/>
      <c r="J57" s="85"/>
    </row>
    <row r="58" spans="1:10" ht="12.75" customHeight="1" x14ac:dyDescent="0.2">
      <c r="A58" s="5"/>
      <c r="B58" s="88" t="s">
        <v>174</v>
      </c>
      <c r="C58" s="27"/>
      <c r="D58" s="27"/>
      <c r="E58" s="88"/>
      <c r="F58" s="9"/>
      <c r="G58" s="6"/>
      <c r="H58" s="6"/>
      <c r="I58" s="82"/>
      <c r="J58" s="82"/>
    </row>
    <row r="59" spans="1:10" ht="12" x14ac:dyDescent="0.2">
      <c r="A59" s="5"/>
      <c r="B59" s="303" t="s">
        <v>175</v>
      </c>
      <c r="C59" s="307"/>
      <c r="D59" s="307"/>
      <c r="E59" s="307"/>
      <c r="F59" s="308"/>
      <c r="G59" s="6"/>
      <c r="H59" s="6"/>
      <c r="I59" s="82"/>
      <c r="J59" s="82"/>
    </row>
    <row r="60" spans="1:10" ht="12.75" customHeight="1" x14ac:dyDescent="0.25">
      <c r="A60" s="5"/>
      <c r="B60" s="18"/>
      <c r="C60" s="15"/>
      <c r="D60" s="15"/>
      <c r="E60" s="15"/>
      <c r="F60" s="16"/>
      <c r="G60" s="6"/>
      <c r="H60" s="6"/>
      <c r="I60" s="82"/>
      <c r="J60" s="82"/>
    </row>
    <row r="61" spans="1:10" ht="12.75" customHeight="1" x14ac:dyDescent="0.25">
      <c r="A61" s="11"/>
      <c r="B61" s="352" t="s">
        <v>149</v>
      </c>
      <c r="C61" s="353"/>
      <c r="D61" s="353"/>
      <c r="E61" s="353"/>
      <c r="F61" s="353"/>
      <c r="G61" s="353"/>
      <c r="H61" s="353"/>
      <c r="I61" s="354"/>
      <c r="J61" s="270"/>
    </row>
  </sheetData>
  <sheetProtection algorithmName="SHA-512" hashValue="00fU4D2LxbEVRBS9UUG9YKzoxO/bwPoNYqg+Em3pGIRYt901cyQpbsYQC0cTeHh2f2Np6XFANs54lULqr0Z1Bg==" saltValue="f8BPSde3Ijb6nw2q7CeYlQ==" spinCount="100000" sheet="1" objects="1" scenarios="1"/>
  <mergeCells count="25">
    <mergeCell ref="B61:I61"/>
    <mergeCell ref="B13:F13"/>
    <mergeCell ref="C15:F15"/>
    <mergeCell ref="B17:F17"/>
    <mergeCell ref="C34:F34"/>
    <mergeCell ref="C36:F36"/>
    <mergeCell ref="B38:F38"/>
    <mergeCell ref="B42:F42"/>
    <mergeCell ref="C44:F44"/>
    <mergeCell ref="C21:F21"/>
    <mergeCell ref="B23:F23"/>
    <mergeCell ref="C25:F25"/>
    <mergeCell ref="B28:F28"/>
    <mergeCell ref="B32:F32"/>
    <mergeCell ref="B59:F59"/>
    <mergeCell ref="M32:Q32"/>
    <mergeCell ref="B11:F11"/>
    <mergeCell ref="D16:F16"/>
    <mergeCell ref="D19:F19"/>
    <mergeCell ref="A3:J3"/>
    <mergeCell ref="A5:A6"/>
    <mergeCell ref="B5:F6"/>
    <mergeCell ref="G5:G6"/>
    <mergeCell ref="H5:H6"/>
    <mergeCell ref="B9:F9"/>
  </mergeCells>
  <pageMargins left="0.59055118110236227" right="0.39370078740157483" top="0.39370078740157483" bottom="1.1811023622047245" header="0" footer="0.31496062992125984"/>
  <pageSetup paperSize="9" scale="95" fitToHeight="0" orientation="portrait" r:id="rId1"/>
  <colBreaks count="1" manualBreakCount="1">
    <brk id="10" max="71"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S61"/>
  <sheetViews>
    <sheetView view="pageBreakPreview" zoomScaleNormal="100" zoomScaleSheetLayoutView="100" workbookViewId="0">
      <pane ySplit="6" topLeftCell="A7" activePane="bottomLeft" state="frozen"/>
      <selection activeCell="M28" sqref="M28"/>
      <selection pane="bottomLeft" activeCell="M52" sqref="M52"/>
    </sheetView>
  </sheetViews>
  <sheetFormatPr defaultColWidth="9.109375" defaultRowHeight="12.75" customHeight="1" x14ac:dyDescent="0.2"/>
  <cols>
    <col min="1" max="1" width="6.6640625" style="14" customWidth="1"/>
    <col min="2" max="2" width="3.6640625" style="3" customWidth="1"/>
    <col min="3" max="3" width="4.109375" style="3" customWidth="1"/>
    <col min="4" max="5" width="3.6640625" style="3" customWidth="1"/>
    <col min="6" max="6" width="40.6640625" style="3" customWidth="1"/>
    <col min="7" max="7" width="6.6640625" style="4" customWidth="1"/>
    <col min="8" max="8" width="7.6640625" style="4" customWidth="1"/>
    <col min="9" max="9" width="10.6640625" style="80" customWidth="1"/>
    <col min="10" max="10" width="11.33203125" style="80" customWidth="1"/>
    <col min="11" max="16384" width="9.109375" style="3"/>
  </cols>
  <sheetData>
    <row r="1" spans="1:10" ht="12.75" customHeight="1" x14ac:dyDescent="0.25">
      <c r="A1" s="149" t="str">
        <f>'1700'!A1</f>
        <v>CONTRACT NO.:  FP004</v>
      </c>
      <c r="B1" s="32"/>
      <c r="C1" s="32"/>
      <c r="D1" s="32"/>
      <c r="E1" s="32"/>
      <c r="F1" s="32"/>
      <c r="G1" s="1"/>
      <c r="H1" s="1"/>
    </row>
    <row r="2" spans="1:10" ht="12.75" customHeight="1" x14ac:dyDescent="0.25">
      <c r="A2" s="149"/>
      <c r="B2" s="32"/>
      <c r="C2" s="32"/>
      <c r="D2" s="32"/>
      <c r="E2" s="32"/>
      <c r="F2" s="32"/>
      <c r="G2" s="1"/>
      <c r="H2" s="1"/>
    </row>
    <row r="3" spans="1:10" ht="12" x14ac:dyDescent="0.25">
      <c r="A3" s="296" t="str">
        <f>'1700'!A3:J3</f>
        <v>FINETOWN PROPER: ROAD D (431m) AND SIMMONDS &amp; WILSON STREET (639m)</v>
      </c>
      <c r="B3" s="296"/>
      <c r="C3" s="296"/>
      <c r="D3" s="296"/>
      <c r="E3" s="296"/>
      <c r="F3" s="296"/>
      <c r="G3" s="296"/>
      <c r="H3" s="296"/>
      <c r="I3" s="296"/>
      <c r="J3" s="296"/>
    </row>
    <row r="4" spans="1:10" ht="12.75" customHeight="1" x14ac:dyDescent="0.25">
      <c r="A4" s="150"/>
      <c r="B4" s="20"/>
      <c r="C4" s="20"/>
      <c r="D4" s="20"/>
      <c r="E4" s="20"/>
      <c r="F4" s="20"/>
      <c r="G4" s="20"/>
      <c r="H4" s="20"/>
      <c r="I4" s="81"/>
      <c r="J4" s="81"/>
    </row>
    <row r="5" spans="1:10" s="26" customFormat="1" ht="12.75" customHeight="1" x14ac:dyDescent="0.25">
      <c r="A5" s="288" t="s">
        <v>0</v>
      </c>
      <c r="B5" s="324" t="s">
        <v>1</v>
      </c>
      <c r="C5" s="325"/>
      <c r="D5" s="325"/>
      <c r="E5" s="325"/>
      <c r="F5" s="326"/>
      <c r="G5" s="330" t="s">
        <v>2</v>
      </c>
      <c r="H5" s="330" t="s">
        <v>3</v>
      </c>
      <c r="I5" s="159" t="s">
        <v>4</v>
      </c>
      <c r="J5" s="159" t="s">
        <v>5</v>
      </c>
    </row>
    <row r="6" spans="1:10" s="26" customFormat="1" ht="12.75" customHeight="1" x14ac:dyDescent="0.25">
      <c r="A6" s="289"/>
      <c r="B6" s="327"/>
      <c r="C6" s="328"/>
      <c r="D6" s="328"/>
      <c r="E6" s="328"/>
      <c r="F6" s="329"/>
      <c r="G6" s="331"/>
      <c r="H6" s="331"/>
      <c r="I6" s="160" t="s">
        <v>6</v>
      </c>
      <c r="J6" s="160" t="s">
        <v>6</v>
      </c>
    </row>
    <row r="7" spans="1:10" ht="12.75" customHeight="1" x14ac:dyDescent="0.2">
      <c r="A7" s="73"/>
      <c r="B7" s="7"/>
      <c r="C7" s="8"/>
      <c r="D7" s="8"/>
      <c r="E7" s="8"/>
      <c r="F7" s="9"/>
      <c r="G7" s="6"/>
      <c r="H7" s="6"/>
      <c r="I7" s="82"/>
      <c r="J7" s="82"/>
    </row>
    <row r="8" spans="1:10" ht="12.75" customHeight="1" x14ac:dyDescent="0.2">
      <c r="A8" s="6"/>
      <c r="B8" s="88" t="s">
        <v>185</v>
      </c>
      <c r="C8" s="27"/>
      <c r="D8" s="27"/>
      <c r="E8" s="88"/>
      <c r="F8" s="9"/>
      <c r="G8" s="6"/>
      <c r="H8" s="6"/>
      <c r="I8" s="10"/>
      <c r="J8" s="10"/>
    </row>
    <row r="9" spans="1:10" ht="12" x14ac:dyDescent="0.2">
      <c r="A9" s="6"/>
      <c r="B9" s="303" t="s">
        <v>186</v>
      </c>
      <c r="C9" s="307"/>
      <c r="D9" s="307"/>
      <c r="E9" s="307"/>
      <c r="F9" s="308"/>
      <c r="G9" s="6"/>
      <c r="H9" s="6"/>
      <c r="I9" s="10"/>
      <c r="J9" s="10"/>
    </row>
    <row r="10" spans="1:10" ht="12.75" customHeight="1" x14ac:dyDescent="0.2">
      <c r="A10" s="107"/>
      <c r="B10" s="104"/>
      <c r="C10" s="96"/>
      <c r="D10" s="96"/>
      <c r="E10" s="96"/>
      <c r="F10" s="9"/>
      <c r="G10" s="6"/>
      <c r="H10" s="6"/>
      <c r="I10" s="10"/>
      <c r="J10" s="10"/>
    </row>
    <row r="11" spans="1:10" ht="12" x14ac:dyDescent="0.2">
      <c r="A11" s="171" t="s">
        <v>187</v>
      </c>
      <c r="B11" s="303" t="s">
        <v>188</v>
      </c>
      <c r="C11" s="307"/>
      <c r="D11" s="307"/>
      <c r="E11" s="307"/>
      <c r="F11" s="308"/>
      <c r="G11" s="24"/>
      <c r="H11" s="6"/>
      <c r="I11" s="85"/>
      <c r="J11" s="85"/>
    </row>
    <row r="12" spans="1:10" ht="12.75" customHeight="1" x14ac:dyDescent="0.2">
      <c r="A12" s="112"/>
      <c r="B12" s="101"/>
      <c r="C12" s="96"/>
      <c r="D12" s="96"/>
      <c r="E12" s="96"/>
      <c r="F12" s="9"/>
      <c r="G12" s="6"/>
      <c r="H12" s="6"/>
      <c r="I12" s="10"/>
      <c r="J12" s="10"/>
    </row>
    <row r="13" spans="1:10" ht="28.2" customHeight="1" x14ac:dyDescent="0.2">
      <c r="A13" s="171"/>
      <c r="B13" s="108" t="s">
        <v>10</v>
      </c>
      <c r="C13" s="282" t="s">
        <v>270</v>
      </c>
      <c r="D13" s="283"/>
      <c r="E13" s="283"/>
      <c r="F13" s="284"/>
      <c r="G13" s="24" t="s">
        <v>125</v>
      </c>
      <c r="H13" s="6">
        <f>360+580</f>
        <v>940</v>
      </c>
      <c r="I13" s="264"/>
      <c r="J13" s="264"/>
    </row>
    <row r="14" spans="1:10" ht="12.75" customHeight="1" x14ac:dyDescent="0.2">
      <c r="A14" s="6"/>
      <c r="B14" s="7"/>
      <c r="F14" s="9"/>
      <c r="G14" s="6"/>
      <c r="H14" s="89"/>
      <c r="I14" s="10"/>
      <c r="J14" s="10"/>
    </row>
    <row r="15" spans="1:10" ht="12.75" customHeight="1" x14ac:dyDescent="0.2">
      <c r="A15" s="100"/>
      <c r="B15" s="108"/>
      <c r="C15" s="282"/>
      <c r="D15" s="283"/>
      <c r="E15" s="283"/>
      <c r="F15" s="284"/>
      <c r="G15" s="24"/>
      <c r="H15" s="176"/>
      <c r="I15" s="85"/>
      <c r="J15" s="85"/>
    </row>
    <row r="16" spans="1:10" ht="12.75" customHeight="1" x14ac:dyDescent="0.2">
      <c r="A16" s="100"/>
      <c r="B16" s="108"/>
      <c r="C16" s="172"/>
      <c r="D16" s="283"/>
      <c r="E16" s="283"/>
      <c r="F16" s="284"/>
      <c r="G16" s="24"/>
      <c r="H16" s="6"/>
      <c r="I16" s="85"/>
      <c r="J16" s="85"/>
    </row>
    <row r="17" spans="1:19" ht="12.75" customHeight="1" x14ac:dyDescent="0.2">
      <c r="A17" s="171"/>
      <c r="B17" s="303"/>
      <c r="C17" s="307"/>
      <c r="D17" s="307"/>
      <c r="E17" s="307"/>
      <c r="F17" s="308"/>
      <c r="G17" s="6"/>
      <c r="H17" s="6"/>
      <c r="I17" s="10"/>
      <c r="J17" s="10"/>
    </row>
    <row r="18" spans="1:19" ht="12.75" customHeight="1" x14ac:dyDescent="0.2">
      <c r="A18" s="100"/>
      <c r="B18" s="108"/>
      <c r="C18" s="172"/>
      <c r="D18" s="110"/>
      <c r="E18" s="110"/>
      <c r="F18" s="173"/>
      <c r="G18" s="24"/>
      <c r="H18" s="6"/>
      <c r="I18" s="85"/>
      <c r="J18" s="85"/>
    </row>
    <row r="19" spans="1:19" ht="12.75" customHeight="1" x14ac:dyDescent="0.2">
      <c r="A19" s="100"/>
      <c r="B19" s="108"/>
      <c r="C19" s="105"/>
      <c r="D19" s="298"/>
      <c r="E19" s="298"/>
      <c r="F19" s="299"/>
      <c r="G19" s="24"/>
      <c r="H19" s="6"/>
      <c r="I19" s="85"/>
      <c r="J19" s="85"/>
    </row>
    <row r="20" spans="1:19" ht="12.75" customHeight="1" x14ac:dyDescent="0.2">
      <c r="A20" s="100"/>
      <c r="B20" s="108"/>
      <c r="C20" s="172"/>
      <c r="D20" s="110"/>
      <c r="E20" s="110"/>
      <c r="F20" s="173"/>
      <c r="G20" s="24"/>
      <c r="H20" s="6"/>
      <c r="I20" s="85"/>
      <c r="J20" s="85"/>
    </row>
    <row r="21" spans="1:19" ht="12.75" customHeight="1" x14ac:dyDescent="0.2">
      <c r="A21" s="100"/>
      <c r="B21" s="108"/>
      <c r="C21" s="282"/>
      <c r="D21" s="283"/>
      <c r="E21" s="283"/>
      <c r="F21" s="284"/>
      <c r="G21" s="24"/>
      <c r="H21" s="6"/>
      <c r="I21" s="85"/>
      <c r="J21" s="85"/>
    </row>
    <row r="22" spans="1:19" ht="12.75" customHeight="1" x14ac:dyDescent="0.2">
      <c r="A22" s="100"/>
      <c r="B22" s="108"/>
      <c r="C22" s="172"/>
      <c r="D22" s="110"/>
      <c r="E22" s="110"/>
      <c r="F22" s="173"/>
      <c r="G22" s="24"/>
      <c r="H22" s="6"/>
      <c r="I22" s="85"/>
      <c r="J22" s="85"/>
    </row>
    <row r="23" spans="1:19" ht="12.75" customHeight="1" x14ac:dyDescent="0.2">
      <c r="A23" s="171"/>
      <c r="B23" s="345"/>
      <c r="C23" s="307"/>
      <c r="D23" s="307"/>
      <c r="E23" s="307"/>
      <c r="F23" s="308"/>
      <c r="G23" s="24"/>
      <c r="H23" s="6"/>
      <c r="I23" s="85"/>
      <c r="J23" s="85"/>
    </row>
    <row r="24" spans="1:19" ht="12.75" customHeight="1" x14ac:dyDescent="0.2">
      <c r="A24" s="100"/>
      <c r="B24" s="108"/>
      <c r="C24" s="172"/>
      <c r="D24" s="110"/>
      <c r="E24" s="110"/>
      <c r="F24" s="173"/>
      <c r="G24" s="24"/>
      <c r="H24" s="6"/>
      <c r="I24" s="85"/>
      <c r="J24" s="85"/>
    </row>
    <row r="25" spans="1:19" ht="12.75" customHeight="1" x14ac:dyDescent="0.2">
      <c r="A25" s="100"/>
      <c r="B25" s="108"/>
      <c r="C25" s="282"/>
      <c r="D25" s="283"/>
      <c r="E25" s="283"/>
      <c r="F25" s="284"/>
      <c r="G25" s="24"/>
      <c r="H25" s="6"/>
      <c r="I25" s="85"/>
      <c r="J25" s="85"/>
    </row>
    <row r="26" spans="1:19" ht="12.75" customHeight="1" x14ac:dyDescent="0.2">
      <c r="A26" s="100"/>
      <c r="B26" s="101"/>
      <c r="C26" s="27"/>
      <c r="D26" s="27"/>
      <c r="E26" s="27"/>
      <c r="F26" s="9"/>
      <c r="G26" s="6"/>
      <c r="H26" s="6"/>
      <c r="I26" s="10"/>
      <c r="J26" s="10"/>
    </row>
    <row r="27" spans="1:19" ht="12.75" customHeight="1" x14ac:dyDescent="0.2">
      <c r="A27" s="100"/>
      <c r="B27" s="101"/>
      <c r="C27" s="27"/>
      <c r="D27" s="27"/>
      <c r="E27" s="27"/>
      <c r="F27" s="9"/>
      <c r="G27" s="6"/>
      <c r="H27" s="6"/>
      <c r="I27" s="85"/>
      <c r="J27" s="10"/>
    </row>
    <row r="28" spans="1:19" ht="12.75" customHeight="1" x14ac:dyDescent="0.2">
      <c r="A28" s="171"/>
      <c r="B28" s="345"/>
      <c r="C28" s="307"/>
      <c r="D28" s="307"/>
      <c r="E28" s="307"/>
      <c r="F28" s="308"/>
      <c r="G28" s="6"/>
      <c r="H28" s="6"/>
      <c r="I28" s="10"/>
      <c r="J28" s="10"/>
      <c r="M28" s="137"/>
      <c r="N28" s="137"/>
      <c r="O28" s="137"/>
      <c r="P28" s="137"/>
      <c r="Q28" s="137"/>
      <c r="R28" s="138"/>
      <c r="S28" s="139"/>
    </row>
    <row r="29" spans="1:19" ht="12.75" customHeight="1" x14ac:dyDescent="0.2">
      <c r="A29" s="100"/>
      <c r="B29" s="108"/>
      <c r="C29" s="27"/>
      <c r="D29" s="27"/>
      <c r="E29" s="27"/>
      <c r="F29" s="9"/>
      <c r="G29" s="6"/>
      <c r="H29" s="6"/>
      <c r="I29" s="82"/>
      <c r="J29" s="85"/>
    </row>
    <row r="30" spans="1:19" ht="12.75" customHeight="1" x14ac:dyDescent="0.2">
      <c r="A30" s="100"/>
      <c r="B30" s="108"/>
      <c r="C30" s="27"/>
      <c r="D30" s="27"/>
      <c r="E30" s="27"/>
      <c r="F30" s="9"/>
      <c r="G30" s="24"/>
      <c r="H30" s="6"/>
      <c r="I30" s="85"/>
      <c r="J30" s="85"/>
      <c r="M30" s="137"/>
      <c r="N30" s="137"/>
      <c r="O30" s="137"/>
      <c r="P30" s="137"/>
      <c r="Q30" s="137"/>
      <c r="R30" s="138"/>
      <c r="S30" s="139"/>
    </row>
    <row r="31" spans="1:19" ht="12.75" customHeight="1" x14ac:dyDescent="0.2">
      <c r="A31" s="100"/>
      <c r="B31" s="105"/>
      <c r="C31" s="27"/>
      <c r="D31" s="27"/>
      <c r="E31" s="27"/>
      <c r="F31" s="9"/>
      <c r="G31" s="6"/>
      <c r="H31" s="6"/>
      <c r="I31" s="85"/>
      <c r="J31" s="85"/>
      <c r="M31" s="141"/>
      <c r="N31" s="126"/>
      <c r="O31" s="127"/>
      <c r="P31" s="127"/>
      <c r="Q31" s="142"/>
      <c r="R31" s="138"/>
      <c r="S31" s="139"/>
    </row>
    <row r="32" spans="1:19" ht="12" x14ac:dyDescent="0.2">
      <c r="A32" s="171"/>
      <c r="B32" s="303"/>
      <c r="C32" s="307"/>
      <c r="D32" s="307"/>
      <c r="E32" s="307"/>
      <c r="F32" s="308"/>
      <c r="G32" s="6"/>
      <c r="H32" s="6"/>
      <c r="I32" s="10"/>
      <c r="J32" s="10"/>
      <c r="M32" s="356"/>
      <c r="N32" s="356"/>
      <c r="O32" s="356"/>
      <c r="P32" s="356"/>
      <c r="Q32" s="356"/>
      <c r="R32" s="138"/>
      <c r="S32" s="139"/>
    </row>
    <row r="33" spans="1:10" ht="12.75" customHeight="1" x14ac:dyDescent="0.2">
      <c r="A33" s="93"/>
      <c r="B33" s="21"/>
      <c r="C33" s="105"/>
      <c r="D33" s="27"/>
      <c r="E33" s="27"/>
      <c r="F33" s="9"/>
      <c r="G33" s="6"/>
      <c r="H33" s="6"/>
      <c r="I33" s="10"/>
      <c r="J33" s="10"/>
    </row>
    <row r="34" spans="1:10" ht="12.75" customHeight="1" x14ac:dyDescent="0.2">
      <c r="A34" s="100"/>
      <c r="B34" s="108"/>
      <c r="C34" s="283"/>
      <c r="D34" s="283"/>
      <c r="E34" s="283"/>
      <c r="F34" s="284"/>
      <c r="G34" s="24"/>
      <c r="H34" s="6"/>
      <c r="I34" s="10"/>
      <c r="J34" s="10"/>
    </row>
    <row r="35" spans="1:10" ht="12.75" customHeight="1" x14ac:dyDescent="0.2">
      <c r="A35" s="100"/>
      <c r="B35" s="101"/>
      <c r="C35" s="105"/>
      <c r="D35" s="27"/>
      <c r="E35" s="27"/>
      <c r="F35" s="9"/>
      <c r="G35" s="6"/>
      <c r="H35" s="6"/>
      <c r="I35" s="85"/>
      <c r="J35" s="10"/>
    </row>
    <row r="36" spans="1:10" ht="12.75" customHeight="1" x14ac:dyDescent="0.2">
      <c r="A36" s="100"/>
      <c r="B36" s="108"/>
      <c r="C36" s="283"/>
      <c r="D36" s="283"/>
      <c r="E36" s="283"/>
      <c r="F36" s="284"/>
      <c r="G36" s="24"/>
      <c r="H36" s="6"/>
      <c r="I36" s="85"/>
      <c r="J36" s="85"/>
    </row>
    <row r="37" spans="1:10" ht="12.75" customHeight="1" x14ac:dyDescent="0.2">
      <c r="A37" s="100"/>
      <c r="B37" s="101"/>
      <c r="C37" s="105"/>
      <c r="D37" s="27"/>
      <c r="E37" s="27"/>
      <c r="F37" s="9"/>
      <c r="G37" s="6"/>
      <c r="H37" s="6"/>
      <c r="I37" s="10"/>
      <c r="J37" s="10"/>
    </row>
    <row r="38" spans="1:10" ht="12" x14ac:dyDescent="0.2">
      <c r="A38" s="171"/>
      <c r="B38" s="303"/>
      <c r="C38" s="307"/>
      <c r="D38" s="307"/>
      <c r="E38" s="307"/>
      <c r="F38" s="308"/>
      <c r="G38" s="24"/>
      <c r="H38" s="6"/>
      <c r="I38" s="82"/>
      <c r="J38" s="85"/>
    </row>
    <row r="39" spans="1:10" ht="12.75" customHeight="1" x14ac:dyDescent="0.2">
      <c r="A39" s="135"/>
      <c r="B39" s="130"/>
      <c r="C39" s="23"/>
      <c r="D39" s="21"/>
      <c r="E39" s="21"/>
      <c r="F39" s="9"/>
      <c r="G39" s="24"/>
      <c r="H39" s="6"/>
      <c r="I39" s="82"/>
      <c r="J39" s="85"/>
    </row>
    <row r="40" spans="1:10" ht="12.75" customHeight="1" x14ac:dyDescent="0.2">
      <c r="A40" s="135"/>
      <c r="B40" s="174"/>
      <c r="D40" s="21"/>
      <c r="E40" s="21"/>
      <c r="F40" s="9"/>
      <c r="G40" s="24"/>
      <c r="H40" s="6"/>
      <c r="I40" s="82"/>
      <c r="J40" s="85"/>
    </row>
    <row r="41" spans="1:10" ht="12.75" customHeight="1" x14ac:dyDescent="0.2">
      <c r="A41" s="79"/>
      <c r="B41" s="130"/>
      <c r="C41" s="23"/>
      <c r="D41" s="21"/>
      <c r="E41" s="21"/>
      <c r="F41" s="9"/>
      <c r="G41" s="24"/>
      <c r="H41" s="6"/>
      <c r="I41" s="82"/>
      <c r="J41" s="85"/>
    </row>
    <row r="42" spans="1:10" ht="12" x14ac:dyDescent="0.2">
      <c r="A42" s="107"/>
      <c r="B42" s="303"/>
      <c r="C42" s="304"/>
      <c r="D42" s="304"/>
      <c r="E42" s="304"/>
      <c r="F42" s="305"/>
      <c r="G42" s="24"/>
      <c r="H42" s="6"/>
      <c r="I42" s="82"/>
      <c r="J42" s="85"/>
    </row>
    <row r="43" spans="1:10" ht="12.75" customHeight="1" x14ac:dyDescent="0.2">
      <c r="A43" s="79"/>
      <c r="B43" s="31"/>
      <c r="C43" s="30"/>
      <c r="D43" s="21"/>
      <c r="E43" s="21"/>
      <c r="F43" s="9"/>
      <c r="G43" s="24"/>
      <c r="H43" s="6"/>
      <c r="I43" s="82"/>
      <c r="J43" s="85"/>
    </row>
    <row r="44" spans="1:10" ht="11.4" x14ac:dyDescent="0.2">
      <c r="A44" s="135"/>
      <c r="B44" s="134"/>
      <c r="C44" s="297"/>
      <c r="D44" s="298"/>
      <c r="E44" s="298"/>
      <c r="F44" s="299"/>
      <c r="G44" s="24"/>
      <c r="H44" s="6"/>
      <c r="I44" s="82"/>
      <c r="J44" s="85"/>
    </row>
    <row r="45" spans="1:10" ht="12.75" customHeight="1" x14ac:dyDescent="0.2">
      <c r="A45" s="135"/>
      <c r="G45" s="24"/>
      <c r="H45" s="6"/>
      <c r="I45" s="82"/>
      <c r="J45" s="85"/>
    </row>
    <row r="46" spans="1:10" ht="12.75" customHeight="1" x14ac:dyDescent="0.2">
      <c r="A46" s="135"/>
      <c r="B46" s="134"/>
      <c r="C46" s="297"/>
      <c r="D46" s="298"/>
      <c r="E46" s="298"/>
      <c r="F46" s="299"/>
      <c r="G46" s="24"/>
      <c r="H46" s="6"/>
      <c r="I46" s="82"/>
      <c r="J46" s="85"/>
    </row>
    <row r="47" spans="1:10" ht="12.75" customHeight="1" x14ac:dyDescent="0.2">
      <c r="A47" s="135"/>
      <c r="C47" s="109"/>
      <c r="D47" s="27"/>
      <c r="G47" s="24"/>
      <c r="H47" s="6"/>
      <c r="I47" s="82"/>
      <c r="J47" s="85"/>
    </row>
    <row r="48" spans="1:10" ht="12.75" customHeight="1" x14ac:dyDescent="0.2">
      <c r="A48" s="135"/>
      <c r="C48" s="109"/>
      <c r="D48" s="27"/>
      <c r="G48" s="24"/>
      <c r="H48" s="6"/>
      <c r="I48" s="82"/>
      <c r="J48" s="85"/>
    </row>
    <row r="49" spans="1:10" ht="12.75" customHeight="1" x14ac:dyDescent="0.2">
      <c r="A49" s="135"/>
      <c r="C49" s="109"/>
      <c r="D49" s="27"/>
      <c r="G49" s="24"/>
      <c r="H49" s="6"/>
      <c r="I49" s="82"/>
      <c r="J49" s="85"/>
    </row>
    <row r="50" spans="1:10" ht="12.75" customHeight="1" x14ac:dyDescent="0.2">
      <c r="A50" s="135"/>
      <c r="C50" s="109"/>
      <c r="D50" s="27"/>
      <c r="G50" s="24"/>
      <c r="H50" s="6"/>
      <c r="I50" s="82"/>
      <c r="J50" s="85"/>
    </row>
    <row r="51" spans="1:10" ht="12.75" customHeight="1" x14ac:dyDescent="0.2">
      <c r="A51" s="135"/>
      <c r="C51" s="109"/>
      <c r="D51" s="27"/>
      <c r="G51" s="24"/>
      <c r="H51" s="6"/>
      <c r="I51" s="82"/>
      <c r="J51" s="85"/>
    </row>
    <row r="52" spans="1:10" ht="12.75" customHeight="1" x14ac:dyDescent="0.2">
      <c r="A52" s="135"/>
      <c r="C52" s="109"/>
      <c r="D52" s="27"/>
      <c r="G52" s="24"/>
      <c r="H52" s="6"/>
      <c r="I52" s="82"/>
      <c r="J52" s="85"/>
    </row>
    <row r="53" spans="1:10" ht="12.75" customHeight="1" x14ac:dyDescent="0.2">
      <c r="A53" s="135"/>
      <c r="C53" s="109"/>
      <c r="D53" s="27"/>
      <c r="G53" s="24"/>
      <c r="H53" s="6"/>
      <c r="I53" s="82"/>
      <c r="J53" s="85"/>
    </row>
    <row r="54" spans="1:10" ht="12.75" customHeight="1" x14ac:dyDescent="0.2">
      <c r="A54" s="135"/>
      <c r="C54" s="109"/>
      <c r="D54" s="27"/>
      <c r="G54" s="24"/>
      <c r="H54" s="6"/>
      <c r="I54" s="82"/>
      <c r="J54" s="85"/>
    </row>
    <row r="55" spans="1:10" ht="12.75" customHeight="1" x14ac:dyDescent="0.2">
      <c r="A55" s="135"/>
      <c r="C55" s="109"/>
      <c r="D55" s="27"/>
      <c r="G55" s="24"/>
      <c r="H55" s="6"/>
      <c r="I55" s="82"/>
      <c r="J55" s="85"/>
    </row>
    <row r="56" spans="1:10" ht="12.75" customHeight="1" x14ac:dyDescent="0.2">
      <c r="A56" s="135"/>
      <c r="B56" s="134"/>
      <c r="C56" s="14"/>
      <c r="D56" s="14"/>
      <c r="E56" s="14"/>
      <c r="F56" s="155"/>
      <c r="G56" s="24"/>
      <c r="H56" s="6"/>
      <c r="I56" s="82"/>
      <c r="J56" s="85"/>
    </row>
    <row r="57" spans="1:10" ht="12.75" customHeight="1" x14ac:dyDescent="0.2">
      <c r="A57" s="135"/>
      <c r="B57" s="133"/>
      <c r="E57" s="128"/>
      <c r="F57" s="129"/>
      <c r="G57" s="24"/>
      <c r="H57" s="6"/>
      <c r="I57" s="82"/>
      <c r="J57" s="85"/>
    </row>
    <row r="58" spans="1:10" ht="12.75" customHeight="1" x14ac:dyDescent="0.2">
      <c r="A58" s="5"/>
      <c r="B58" s="88" t="s">
        <v>185</v>
      </c>
      <c r="C58" s="27"/>
      <c r="D58" s="27"/>
      <c r="E58" s="88"/>
      <c r="F58" s="9"/>
      <c r="G58" s="6"/>
      <c r="H58" s="6"/>
      <c r="I58" s="82"/>
      <c r="J58" s="82"/>
    </row>
    <row r="59" spans="1:10" ht="12" x14ac:dyDescent="0.2">
      <c r="A59" s="5"/>
      <c r="B59" s="303" t="s">
        <v>189</v>
      </c>
      <c r="C59" s="307"/>
      <c r="D59" s="307"/>
      <c r="E59" s="307"/>
      <c r="F59" s="308"/>
      <c r="G59" s="6"/>
      <c r="H59" s="6"/>
      <c r="I59" s="82"/>
      <c r="J59" s="82"/>
    </row>
    <row r="60" spans="1:10" ht="12.75" customHeight="1" x14ac:dyDescent="0.25">
      <c r="A60" s="5"/>
      <c r="B60" s="18"/>
      <c r="C60" s="15"/>
      <c r="D60" s="15"/>
      <c r="E60" s="15"/>
      <c r="F60" s="16"/>
      <c r="G60" s="6"/>
      <c r="H60" s="6"/>
      <c r="I60" s="82"/>
      <c r="J60" s="82"/>
    </row>
    <row r="61" spans="1:10" ht="12.75" customHeight="1" x14ac:dyDescent="0.25">
      <c r="A61" s="11"/>
      <c r="B61" s="352" t="s">
        <v>149</v>
      </c>
      <c r="C61" s="353"/>
      <c r="D61" s="353"/>
      <c r="E61" s="353"/>
      <c r="F61" s="353"/>
      <c r="G61" s="353"/>
      <c r="H61" s="353"/>
      <c r="I61" s="354"/>
      <c r="J61" s="270"/>
    </row>
  </sheetData>
  <sheetProtection algorithmName="SHA-512" hashValue="KDhTlfKthdlKITi0ZYjR5Qs+eczYoJtJzIwYg8rko0DdapJ+/84kvS15b2HajDqaRNblA9CeoOal2bwPitk9/A==" saltValue="xEmM/CAD/W9HfNwQJKl2ow==" spinCount="100000" sheet="1" objects="1" scenarios="1"/>
  <mergeCells count="26">
    <mergeCell ref="B59:F59"/>
    <mergeCell ref="B61:I61"/>
    <mergeCell ref="C13:F13"/>
    <mergeCell ref="C34:F34"/>
    <mergeCell ref="C36:F36"/>
    <mergeCell ref="B38:F38"/>
    <mergeCell ref="B42:F42"/>
    <mergeCell ref="C44:F44"/>
    <mergeCell ref="C46:F46"/>
    <mergeCell ref="C21:F21"/>
    <mergeCell ref="B23:F23"/>
    <mergeCell ref="C25:F25"/>
    <mergeCell ref="B28:F28"/>
    <mergeCell ref="B32:F32"/>
    <mergeCell ref="M32:Q32"/>
    <mergeCell ref="B11:F11"/>
    <mergeCell ref="C15:F15"/>
    <mergeCell ref="D16:F16"/>
    <mergeCell ref="B17:F17"/>
    <mergeCell ref="D19:F19"/>
    <mergeCell ref="B9:F9"/>
    <mergeCell ref="A3:J3"/>
    <mergeCell ref="A5:A6"/>
    <mergeCell ref="B5:F6"/>
    <mergeCell ref="G5:G6"/>
    <mergeCell ref="H5:H6"/>
  </mergeCells>
  <pageMargins left="0.59055118110236227" right="0.39370078740157483" top="0.39370078740157483" bottom="1.1811023622047245" header="0" footer="0.31496062992125984"/>
  <pageSetup paperSize="9" scale="95" fitToHeight="0" orientation="portrait" r:id="rId1"/>
  <colBreaks count="1" manualBreakCount="1">
    <brk id="10" max="7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S58"/>
  <sheetViews>
    <sheetView view="pageBreakPreview" zoomScaleNormal="100" zoomScaleSheetLayoutView="100" workbookViewId="0">
      <pane ySplit="6" topLeftCell="A45" activePane="bottomLeft" state="frozen"/>
      <selection activeCell="M28" sqref="M28"/>
      <selection pane="bottomLeft" activeCell="L57" sqref="L57"/>
    </sheetView>
  </sheetViews>
  <sheetFormatPr defaultColWidth="9.109375" defaultRowHeight="12.75" customHeight="1" x14ac:dyDescent="0.2"/>
  <cols>
    <col min="1" max="1" width="6.6640625" style="14" customWidth="1"/>
    <col min="2" max="2" width="3.6640625" style="3" customWidth="1"/>
    <col min="3" max="3" width="4.109375" style="3" customWidth="1"/>
    <col min="4" max="5" width="3.6640625" style="3" customWidth="1"/>
    <col min="6" max="6" width="40.6640625" style="3" customWidth="1"/>
    <col min="7" max="7" width="6.6640625" style="4" customWidth="1"/>
    <col min="8" max="8" width="7.6640625" style="4" customWidth="1"/>
    <col min="9" max="9" width="10.33203125" style="80" customWidth="1"/>
    <col min="10" max="10" width="12" style="80" customWidth="1"/>
    <col min="11" max="16384" width="9.109375" style="3"/>
  </cols>
  <sheetData>
    <row r="1" spans="1:10" ht="12.75" customHeight="1" x14ac:dyDescent="0.25">
      <c r="A1" s="149" t="str">
        <f>'1700'!A1</f>
        <v>CONTRACT NO.:  FP004</v>
      </c>
      <c r="B1" s="32"/>
      <c r="C1" s="32"/>
      <c r="D1" s="32"/>
      <c r="E1" s="32"/>
      <c r="F1" s="32"/>
      <c r="G1" s="1"/>
      <c r="H1" s="1"/>
    </row>
    <row r="2" spans="1:10" ht="12.75" customHeight="1" x14ac:dyDescent="0.25">
      <c r="A2" s="149"/>
      <c r="B2" s="32"/>
      <c r="C2" s="32"/>
      <c r="D2" s="32"/>
      <c r="E2" s="32"/>
      <c r="F2" s="32"/>
      <c r="G2" s="1"/>
      <c r="H2" s="1"/>
    </row>
    <row r="3" spans="1:10" ht="12" x14ac:dyDescent="0.25">
      <c r="A3" s="296" t="str">
        <f>'1700'!A3:J3</f>
        <v>FINETOWN PROPER: ROAD D (431m) AND SIMMONDS &amp; WILSON STREET (639m)</v>
      </c>
      <c r="B3" s="296"/>
      <c r="C3" s="296"/>
      <c r="D3" s="296"/>
      <c r="E3" s="296"/>
      <c r="F3" s="296"/>
      <c r="G3" s="296"/>
      <c r="H3" s="296"/>
      <c r="I3" s="296"/>
      <c r="J3" s="296"/>
    </row>
    <row r="4" spans="1:10" ht="12.75" customHeight="1" x14ac:dyDescent="0.25">
      <c r="A4" s="150"/>
      <c r="B4" s="20"/>
      <c r="C4" s="20"/>
      <c r="D4" s="20"/>
      <c r="E4" s="20"/>
      <c r="F4" s="20"/>
      <c r="G4" s="20"/>
      <c r="H4" s="20"/>
      <c r="I4" s="81"/>
      <c r="J4" s="81"/>
    </row>
    <row r="5" spans="1:10" s="26" customFormat="1" ht="12.75" customHeight="1" x14ac:dyDescent="0.25">
      <c r="A5" s="288" t="s">
        <v>0</v>
      </c>
      <c r="B5" s="324" t="s">
        <v>1</v>
      </c>
      <c r="C5" s="325"/>
      <c r="D5" s="325"/>
      <c r="E5" s="325"/>
      <c r="F5" s="326"/>
      <c r="G5" s="330" t="s">
        <v>2</v>
      </c>
      <c r="H5" s="330" t="s">
        <v>3</v>
      </c>
      <c r="I5" s="159" t="s">
        <v>4</v>
      </c>
      <c r="J5" s="159" t="s">
        <v>5</v>
      </c>
    </row>
    <row r="6" spans="1:10" s="26" customFormat="1" ht="12.75" customHeight="1" x14ac:dyDescent="0.25">
      <c r="A6" s="289"/>
      <c r="B6" s="327"/>
      <c r="C6" s="328"/>
      <c r="D6" s="328"/>
      <c r="E6" s="328"/>
      <c r="F6" s="329"/>
      <c r="G6" s="331"/>
      <c r="H6" s="331"/>
      <c r="I6" s="160" t="s">
        <v>6</v>
      </c>
      <c r="J6" s="160" t="s">
        <v>6</v>
      </c>
    </row>
    <row r="7" spans="1:10" ht="12.75" customHeight="1" x14ac:dyDescent="0.2">
      <c r="A7" s="73"/>
      <c r="B7" s="7"/>
      <c r="C7" s="8"/>
      <c r="D7" s="8"/>
      <c r="E7" s="8"/>
      <c r="F7" s="9"/>
      <c r="G7" s="6"/>
      <c r="H7" s="6"/>
      <c r="I7" s="82"/>
      <c r="J7" s="82"/>
    </row>
    <row r="8" spans="1:10" ht="12.75" customHeight="1" x14ac:dyDescent="0.2">
      <c r="A8" s="6"/>
      <c r="B8" s="88" t="s">
        <v>190</v>
      </c>
      <c r="C8" s="27"/>
      <c r="D8" s="27"/>
      <c r="E8" s="88"/>
      <c r="F8" s="9"/>
      <c r="G8" s="6"/>
      <c r="H8" s="6"/>
      <c r="I8" s="10"/>
      <c r="J8" s="10"/>
    </row>
    <row r="9" spans="1:10" ht="12" x14ac:dyDescent="0.2">
      <c r="A9" s="6"/>
      <c r="B9" s="303" t="s">
        <v>191</v>
      </c>
      <c r="C9" s="307"/>
      <c r="D9" s="307"/>
      <c r="E9" s="307"/>
      <c r="F9" s="308"/>
      <c r="G9" s="6"/>
      <c r="H9" s="6"/>
      <c r="I9" s="10"/>
      <c r="J9" s="10"/>
    </row>
    <row r="10" spans="1:10" ht="12.75" customHeight="1" x14ac:dyDescent="0.2">
      <c r="A10" s="107"/>
      <c r="B10" s="104"/>
      <c r="C10" s="96"/>
      <c r="D10" s="96"/>
      <c r="E10" s="96"/>
      <c r="F10" s="9"/>
      <c r="G10" s="6"/>
      <c r="H10" s="6"/>
      <c r="I10" s="10"/>
      <c r="J10" s="10"/>
    </row>
    <row r="11" spans="1:10" ht="26.4" customHeight="1" x14ac:dyDescent="0.2">
      <c r="A11" s="171" t="s">
        <v>298</v>
      </c>
      <c r="B11" s="303" t="s">
        <v>299</v>
      </c>
      <c r="C11" s="304"/>
      <c r="D11" s="304"/>
      <c r="E11" s="304"/>
      <c r="F11" s="305"/>
      <c r="G11" s="24"/>
      <c r="H11" s="6"/>
      <c r="I11" s="10"/>
      <c r="J11" s="10"/>
    </row>
    <row r="12" spans="1:10" ht="12.75" customHeight="1" x14ac:dyDescent="0.2">
      <c r="A12" s="112"/>
      <c r="B12" s="101"/>
      <c r="C12" s="96"/>
      <c r="D12" s="96"/>
      <c r="E12" s="96"/>
      <c r="F12" s="9"/>
      <c r="G12" s="6"/>
      <c r="H12" s="6"/>
      <c r="I12" s="10"/>
      <c r="J12" s="10"/>
    </row>
    <row r="13" spans="1:10" ht="12" x14ac:dyDescent="0.2">
      <c r="A13" s="171"/>
      <c r="B13" s="108" t="s">
        <v>12</v>
      </c>
      <c r="C13" s="282" t="s">
        <v>300</v>
      </c>
      <c r="D13" s="283"/>
      <c r="E13" s="283"/>
      <c r="F13" s="284"/>
      <c r="G13" s="24"/>
      <c r="H13" s="6"/>
      <c r="I13" s="10"/>
      <c r="J13" s="10"/>
    </row>
    <row r="14" spans="1:10" ht="12.75" customHeight="1" x14ac:dyDescent="0.2">
      <c r="A14" s="6"/>
      <c r="B14" s="7"/>
      <c r="F14" s="9"/>
      <c r="G14" s="6"/>
      <c r="H14" s="89"/>
      <c r="I14" s="10"/>
      <c r="J14" s="10"/>
    </row>
    <row r="15" spans="1:10" ht="12.75" customHeight="1" x14ac:dyDescent="0.2">
      <c r="A15" s="171"/>
      <c r="B15" s="108" t="s">
        <v>301</v>
      </c>
      <c r="C15" s="357" t="s">
        <v>302</v>
      </c>
      <c r="D15" s="357"/>
      <c r="E15" s="357"/>
      <c r="F15" s="284"/>
      <c r="G15" s="24" t="s">
        <v>154</v>
      </c>
      <c r="H15" s="6">
        <v>20</v>
      </c>
      <c r="I15" s="264"/>
      <c r="J15" s="264"/>
    </row>
    <row r="16" spans="1:10" ht="12.75" customHeight="1" x14ac:dyDescent="0.2">
      <c r="A16" s="112"/>
      <c r="B16" s="101"/>
      <c r="C16" s="96"/>
      <c r="D16" s="96"/>
      <c r="E16" s="96"/>
      <c r="F16" s="9"/>
      <c r="G16" s="6"/>
      <c r="H16" s="6"/>
      <c r="I16" s="10"/>
      <c r="J16" s="10"/>
    </row>
    <row r="17" spans="1:19" ht="12.75" customHeight="1" x14ac:dyDescent="0.2">
      <c r="A17" s="171" t="s">
        <v>192</v>
      </c>
      <c r="B17" s="303" t="s">
        <v>193</v>
      </c>
      <c r="C17" s="355"/>
      <c r="D17" s="355"/>
      <c r="E17" s="355"/>
      <c r="F17" s="305"/>
      <c r="G17" s="24"/>
      <c r="H17" s="6"/>
      <c r="I17" s="10"/>
      <c r="J17" s="85"/>
    </row>
    <row r="18" spans="1:19" ht="12.75" customHeight="1" x14ac:dyDescent="0.2">
      <c r="A18" s="112"/>
      <c r="B18" s="101"/>
      <c r="C18" s="96"/>
      <c r="D18" s="96"/>
      <c r="E18" s="96"/>
      <c r="F18" s="9"/>
      <c r="G18" s="6"/>
      <c r="H18" s="6"/>
      <c r="I18" s="10"/>
      <c r="J18" s="10"/>
    </row>
    <row r="19" spans="1:19" ht="12.75" customHeight="1" x14ac:dyDescent="0.2">
      <c r="A19" s="171"/>
      <c r="B19" s="108" t="s">
        <v>12</v>
      </c>
      <c r="C19" s="282" t="s">
        <v>194</v>
      </c>
      <c r="D19" s="283"/>
      <c r="E19" s="283"/>
      <c r="F19" s="284"/>
      <c r="G19" s="24" t="s">
        <v>111</v>
      </c>
      <c r="H19" s="6">
        <v>25</v>
      </c>
      <c r="I19" s="264"/>
      <c r="J19" s="264"/>
    </row>
    <row r="20" spans="1:19" ht="12.75" customHeight="1" x14ac:dyDescent="0.2">
      <c r="A20" s="112"/>
      <c r="B20" s="101"/>
      <c r="C20" s="96"/>
      <c r="D20" s="96"/>
      <c r="E20" s="96"/>
      <c r="F20" s="9"/>
      <c r="G20" s="6"/>
      <c r="H20" s="6"/>
      <c r="I20" s="10"/>
      <c r="J20" s="10"/>
    </row>
    <row r="21" spans="1:19" ht="12.75" customHeight="1" x14ac:dyDescent="0.2">
      <c r="A21" s="171"/>
      <c r="B21" s="108"/>
      <c r="C21" s="282"/>
      <c r="D21" s="283"/>
      <c r="E21" s="283"/>
      <c r="F21" s="284"/>
      <c r="G21" s="24"/>
      <c r="H21" s="6"/>
      <c r="I21" s="10"/>
      <c r="J21" s="10"/>
    </row>
    <row r="22" spans="1:19" ht="12.75" customHeight="1" x14ac:dyDescent="0.2">
      <c r="A22" s="100"/>
      <c r="B22" s="108"/>
      <c r="C22" s="172"/>
      <c r="D22" s="110"/>
      <c r="E22" s="110"/>
      <c r="F22" s="173"/>
      <c r="G22" s="24"/>
      <c r="H22" s="6"/>
      <c r="I22" s="85"/>
      <c r="J22" s="85"/>
    </row>
    <row r="23" spans="1:19" ht="12.75" customHeight="1" x14ac:dyDescent="0.2">
      <c r="A23" s="100"/>
      <c r="B23" s="108"/>
      <c r="C23" s="282"/>
      <c r="D23" s="283"/>
      <c r="E23" s="283"/>
      <c r="F23" s="284"/>
      <c r="G23" s="24"/>
      <c r="H23" s="6"/>
      <c r="I23" s="10"/>
      <c r="J23" s="85"/>
    </row>
    <row r="24" spans="1:19" ht="12.75" customHeight="1" x14ac:dyDescent="0.2">
      <c r="A24" s="100"/>
      <c r="B24" s="108"/>
      <c r="C24" s="172"/>
      <c r="D24" s="110"/>
      <c r="E24" s="110"/>
      <c r="F24" s="173"/>
      <c r="G24" s="24"/>
      <c r="H24" s="6"/>
      <c r="I24" s="85"/>
      <c r="J24" s="85"/>
    </row>
    <row r="25" spans="1:19" ht="12.75" customHeight="1" x14ac:dyDescent="0.2">
      <c r="A25" s="171"/>
      <c r="B25" s="345"/>
      <c r="C25" s="307"/>
      <c r="D25" s="307"/>
      <c r="E25" s="307"/>
      <c r="F25" s="308"/>
      <c r="G25" s="24"/>
      <c r="H25" s="6"/>
      <c r="I25" s="85"/>
      <c r="J25" s="85"/>
    </row>
    <row r="26" spans="1:19" ht="12.75" customHeight="1" x14ac:dyDescent="0.2">
      <c r="A26" s="100"/>
      <c r="B26" s="108"/>
      <c r="C26" s="172"/>
      <c r="D26" s="110"/>
      <c r="E26" s="110"/>
      <c r="F26" s="173"/>
      <c r="G26" s="24"/>
      <c r="H26" s="6"/>
      <c r="I26" s="85"/>
      <c r="J26" s="85"/>
    </row>
    <row r="27" spans="1:19" ht="12.75" customHeight="1" x14ac:dyDescent="0.2">
      <c r="A27" s="100"/>
      <c r="B27" s="108"/>
      <c r="C27" s="282"/>
      <c r="D27" s="283"/>
      <c r="E27" s="283"/>
      <c r="F27" s="284"/>
      <c r="G27" s="24"/>
      <c r="H27" s="6"/>
      <c r="I27" s="10"/>
      <c r="J27" s="85"/>
    </row>
    <row r="28" spans="1:19" ht="12.75" customHeight="1" x14ac:dyDescent="0.2">
      <c r="A28" s="100"/>
      <c r="B28" s="101"/>
      <c r="C28" s="27"/>
      <c r="D28" s="27"/>
      <c r="E28" s="27"/>
      <c r="F28" s="9"/>
      <c r="G28" s="6"/>
      <c r="H28" s="6"/>
      <c r="I28" s="10"/>
      <c r="J28" s="10"/>
    </row>
    <row r="29" spans="1:19" ht="12.75" customHeight="1" x14ac:dyDescent="0.2">
      <c r="A29" s="100"/>
      <c r="B29" s="101"/>
      <c r="C29" s="27"/>
      <c r="D29" s="27"/>
      <c r="E29" s="27"/>
      <c r="F29" s="9"/>
      <c r="G29" s="6"/>
      <c r="H29" s="6"/>
      <c r="I29" s="10"/>
      <c r="J29" s="10"/>
    </row>
    <row r="30" spans="1:19" ht="12.75" customHeight="1" x14ac:dyDescent="0.2">
      <c r="A30" s="171"/>
      <c r="B30" s="345"/>
      <c r="C30" s="307"/>
      <c r="D30" s="307"/>
      <c r="E30" s="307"/>
      <c r="F30" s="308"/>
      <c r="G30" s="6"/>
      <c r="H30" s="6"/>
      <c r="I30" s="10"/>
      <c r="J30" s="10"/>
      <c r="M30" s="137"/>
      <c r="N30" s="137"/>
      <c r="O30" s="137"/>
      <c r="P30" s="137"/>
      <c r="Q30" s="137"/>
      <c r="R30" s="138"/>
      <c r="S30" s="139"/>
    </row>
    <row r="31" spans="1:19" ht="12.75" customHeight="1" x14ac:dyDescent="0.2">
      <c r="A31" s="100"/>
      <c r="B31" s="108"/>
      <c r="C31" s="27"/>
      <c r="D31" s="27"/>
      <c r="E31" s="27"/>
      <c r="F31" s="9"/>
      <c r="G31" s="6"/>
      <c r="H31" s="6"/>
      <c r="I31" s="10"/>
      <c r="J31" s="85"/>
    </row>
    <row r="32" spans="1:19" ht="12.75" customHeight="1" x14ac:dyDescent="0.2">
      <c r="A32" s="100"/>
      <c r="B32" s="108"/>
      <c r="C32" s="27"/>
      <c r="D32" s="27"/>
      <c r="E32" s="27"/>
      <c r="F32" s="9"/>
      <c r="G32" s="24"/>
      <c r="H32" s="6"/>
      <c r="I32" s="85"/>
      <c r="J32" s="85"/>
      <c r="M32" s="137"/>
      <c r="N32" s="137"/>
      <c r="O32" s="137"/>
      <c r="P32" s="137"/>
      <c r="Q32" s="137"/>
      <c r="R32" s="138"/>
      <c r="S32" s="139"/>
    </row>
    <row r="33" spans="1:19" ht="12.75" customHeight="1" x14ac:dyDescent="0.2">
      <c r="A33" s="100"/>
      <c r="B33" s="105"/>
      <c r="C33" s="27"/>
      <c r="D33" s="27"/>
      <c r="E33" s="27"/>
      <c r="F33" s="9"/>
      <c r="G33" s="6"/>
      <c r="H33" s="6"/>
      <c r="I33" s="82"/>
      <c r="J33" s="85"/>
      <c r="M33" s="141"/>
      <c r="N33" s="126"/>
      <c r="O33" s="127"/>
      <c r="P33" s="127"/>
      <c r="Q33" s="142"/>
      <c r="R33" s="138"/>
      <c r="S33" s="139"/>
    </row>
    <row r="34" spans="1:19" ht="25.5" customHeight="1" x14ac:dyDescent="0.2">
      <c r="A34" s="171"/>
      <c r="B34" s="303"/>
      <c r="C34" s="307"/>
      <c r="D34" s="307"/>
      <c r="E34" s="307"/>
      <c r="F34" s="308"/>
      <c r="G34" s="6"/>
      <c r="H34" s="6"/>
      <c r="I34" s="10"/>
      <c r="J34" s="10"/>
      <c r="M34" s="356"/>
      <c r="N34" s="356"/>
      <c r="O34" s="356"/>
      <c r="P34" s="356"/>
      <c r="Q34" s="356"/>
      <c r="R34" s="138"/>
      <c r="S34" s="139"/>
    </row>
    <row r="35" spans="1:19" ht="12.75" customHeight="1" x14ac:dyDescent="0.2">
      <c r="A35" s="93"/>
      <c r="B35" s="21"/>
      <c r="C35" s="105"/>
      <c r="D35" s="27"/>
      <c r="E35" s="27"/>
      <c r="F35" s="9"/>
      <c r="G35" s="6"/>
      <c r="H35" s="6"/>
      <c r="I35" s="10"/>
      <c r="J35" s="10"/>
    </row>
    <row r="36" spans="1:19" ht="12.75" customHeight="1" x14ac:dyDescent="0.2">
      <c r="A36" s="100"/>
      <c r="B36" s="108"/>
      <c r="C36" s="283"/>
      <c r="D36" s="283"/>
      <c r="E36" s="283"/>
      <c r="F36" s="284"/>
      <c r="G36" s="24"/>
      <c r="H36" s="6"/>
      <c r="I36" s="10"/>
      <c r="J36" s="10"/>
    </row>
    <row r="37" spans="1:19" ht="12.75" customHeight="1" x14ac:dyDescent="0.2">
      <c r="A37" s="100"/>
      <c r="B37" s="101"/>
      <c r="C37" s="105"/>
      <c r="D37" s="27"/>
      <c r="E37" s="27"/>
      <c r="F37" s="9"/>
      <c r="G37" s="6"/>
      <c r="H37" s="6"/>
      <c r="I37" s="10"/>
      <c r="J37" s="10"/>
    </row>
    <row r="38" spans="1:19" ht="12.75" customHeight="1" x14ac:dyDescent="0.2">
      <c r="A38" s="100"/>
      <c r="B38" s="108"/>
      <c r="C38" s="283"/>
      <c r="D38" s="283"/>
      <c r="E38" s="283"/>
      <c r="F38" s="284"/>
      <c r="G38" s="24"/>
      <c r="H38" s="6"/>
      <c r="I38" s="85"/>
      <c r="J38" s="85"/>
    </row>
    <row r="39" spans="1:19" ht="12.75" customHeight="1" x14ac:dyDescent="0.2">
      <c r="A39" s="100"/>
      <c r="B39" s="101"/>
      <c r="C39" s="105"/>
      <c r="D39" s="27"/>
      <c r="E39" s="27"/>
      <c r="F39" s="9"/>
      <c r="G39" s="6"/>
      <c r="H39" s="6"/>
      <c r="I39" s="10"/>
      <c r="J39" s="10"/>
    </row>
    <row r="40" spans="1:19" ht="24.6" customHeight="1" x14ac:dyDescent="0.2">
      <c r="A40" s="171"/>
      <c r="B40" s="303"/>
      <c r="C40" s="307"/>
      <c r="D40" s="307"/>
      <c r="E40" s="307"/>
      <c r="F40" s="308"/>
      <c r="G40" s="24"/>
      <c r="H40" s="6"/>
      <c r="I40" s="82"/>
      <c r="J40" s="85"/>
    </row>
    <row r="41" spans="1:19" ht="12.75" customHeight="1" x14ac:dyDescent="0.2">
      <c r="A41" s="135"/>
      <c r="B41" s="130"/>
      <c r="C41" s="23"/>
      <c r="D41" s="21"/>
      <c r="E41" s="21"/>
      <c r="F41" s="9"/>
      <c r="G41" s="24"/>
      <c r="H41" s="6"/>
      <c r="I41" s="82"/>
      <c r="J41" s="85"/>
    </row>
    <row r="42" spans="1:19" ht="12.75" customHeight="1" x14ac:dyDescent="0.2">
      <c r="A42" s="135"/>
      <c r="B42" s="174"/>
      <c r="D42" s="21"/>
      <c r="E42" s="21"/>
      <c r="F42" s="9"/>
      <c r="G42" s="24"/>
      <c r="H42" s="6"/>
      <c r="I42" s="82"/>
      <c r="J42" s="85"/>
    </row>
    <row r="43" spans="1:19" ht="12.75" customHeight="1" x14ac:dyDescent="0.2">
      <c r="A43" s="135"/>
      <c r="B43" s="130"/>
      <c r="C43" s="23"/>
      <c r="D43" s="21"/>
      <c r="E43" s="21"/>
      <c r="F43" s="9"/>
      <c r="G43" s="24"/>
      <c r="H43" s="6"/>
      <c r="I43" s="82"/>
      <c r="J43" s="85"/>
    </row>
    <row r="44" spans="1:19" ht="24.75" customHeight="1" x14ac:dyDescent="0.2">
      <c r="A44" s="107"/>
      <c r="B44" s="303"/>
      <c r="C44" s="304"/>
      <c r="D44" s="304"/>
      <c r="E44" s="304"/>
      <c r="F44" s="305"/>
      <c r="G44" s="24"/>
      <c r="H44" s="6"/>
      <c r="I44" s="82"/>
      <c r="J44" s="85"/>
    </row>
    <row r="45" spans="1:19" ht="12.75" customHeight="1" x14ac:dyDescent="0.2">
      <c r="A45" s="135"/>
      <c r="B45" s="31"/>
      <c r="C45" s="30"/>
      <c r="D45" s="21"/>
      <c r="E45" s="21"/>
      <c r="F45" s="9"/>
      <c r="G45" s="24"/>
      <c r="H45" s="6"/>
      <c r="I45" s="82"/>
      <c r="J45" s="85"/>
    </row>
    <row r="46" spans="1:19" ht="26.25" customHeight="1" x14ac:dyDescent="0.2">
      <c r="A46" s="135"/>
      <c r="B46" s="134"/>
      <c r="C46" s="297"/>
      <c r="D46" s="298"/>
      <c r="E46" s="298"/>
      <c r="F46" s="299"/>
      <c r="G46" s="24"/>
      <c r="H46" s="6"/>
      <c r="I46" s="82"/>
      <c r="J46" s="85"/>
    </row>
    <row r="47" spans="1:19" ht="12.75" customHeight="1" x14ac:dyDescent="0.2">
      <c r="A47" s="135"/>
      <c r="G47" s="24"/>
      <c r="H47" s="6"/>
      <c r="I47" s="82"/>
      <c r="J47" s="85"/>
    </row>
    <row r="48" spans="1:19" ht="12.75" customHeight="1" x14ac:dyDescent="0.2">
      <c r="A48" s="135"/>
      <c r="G48" s="24"/>
      <c r="H48" s="6"/>
      <c r="I48" s="82"/>
      <c r="J48" s="85"/>
    </row>
    <row r="49" spans="1:10" ht="12.75" customHeight="1" x14ac:dyDescent="0.2">
      <c r="A49" s="135"/>
      <c r="G49" s="24"/>
      <c r="H49" s="6"/>
      <c r="I49" s="82"/>
      <c r="J49" s="85"/>
    </row>
    <row r="50" spans="1:10" ht="12.75" customHeight="1" x14ac:dyDescent="0.2">
      <c r="A50" s="135"/>
      <c r="B50" s="134"/>
      <c r="C50" s="297"/>
      <c r="D50" s="298"/>
      <c r="E50" s="298"/>
      <c r="F50" s="299"/>
      <c r="G50" s="24"/>
      <c r="H50" s="6"/>
      <c r="I50" s="82"/>
      <c r="J50" s="85"/>
    </row>
    <row r="51" spans="1:10" ht="12.75" customHeight="1" x14ac:dyDescent="0.2">
      <c r="A51" s="135"/>
      <c r="C51" s="109"/>
      <c r="D51" s="27"/>
      <c r="G51" s="24"/>
      <c r="H51" s="6"/>
      <c r="I51" s="82"/>
      <c r="J51" s="85"/>
    </row>
    <row r="52" spans="1:10" ht="12.75" customHeight="1" x14ac:dyDescent="0.2">
      <c r="A52" s="107"/>
      <c r="B52" s="104"/>
      <c r="C52" s="14"/>
      <c r="D52" s="14"/>
      <c r="E52" s="14"/>
      <c r="F52" s="155"/>
      <c r="G52" s="24"/>
      <c r="H52" s="6"/>
      <c r="I52" s="82"/>
      <c r="J52" s="85"/>
    </row>
    <row r="53" spans="1:10" ht="12.75" customHeight="1" x14ac:dyDescent="0.2">
      <c r="A53" s="135"/>
      <c r="B53" s="134"/>
      <c r="C53" s="14"/>
      <c r="D53" s="14"/>
      <c r="E53" s="14"/>
      <c r="F53" s="155"/>
      <c r="G53" s="24"/>
      <c r="H53" s="6"/>
      <c r="I53" s="82"/>
      <c r="J53" s="85"/>
    </row>
    <row r="54" spans="1:10" ht="12.75" customHeight="1" x14ac:dyDescent="0.2">
      <c r="A54" s="135"/>
      <c r="B54" s="133"/>
      <c r="E54" s="128"/>
      <c r="F54" s="129"/>
      <c r="G54" s="24"/>
      <c r="H54" s="6"/>
      <c r="I54" s="82"/>
      <c r="J54" s="85"/>
    </row>
    <row r="55" spans="1:10" ht="12.75" customHeight="1" x14ac:dyDescent="0.2">
      <c r="A55" s="5"/>
      <c r="B55" s="88" t="s">
        <v>190</v>
      </c>
      <c r="C55" s="27"/>
      <c r="D55" s="27"/>
      <c r="E55" s="88"/>
      <c r="F55" s="9"/>
      <c r="G55" s="6"/>
      <c r="H55" s="6"/>
      <c r="I55" s="82"/>
      <c r="J55" s="82"/>
    </row>
    <row r="56" spans="1:10" ht="12" customHeight="1" x14ac:dyDescent="0.2">
      <c r="A56" s="5"/>
      <c r="B56" s="303" t="s">
        <v>191</v>
      </c>
      <c r="C56" s="307"/>
      <c r="D56" s="307"/>
      <c r="E56" s="307"/>
      <c r="F56" s="308"/>
      <c r="G56" s="6"/>
      <c r="H56" s="6"/>
      <c r="I56" s="82"/>
      <c r="J56" s="82"/>
    </row>
    <row r="57" spans="1:10" ht="12.75" customHeight="1" x14ac:dyDescent="0.25">
      <c r="A57" s="5"/>
      <c r="B57" s="18"/>
      <c r="C57" s="15"/>
      <c r="D57" s="15"/>
      <c r="E57" s="15"/>
      <c r="F57" s="16"/>
      <c r="G57" s="6"/>
      <c r="H57" s="6"/>
      <c r="I57" s="82"/>
      <c r="J57" s="82"/>
    </row>
    <row r="58" spans="1:10" ht="12.75" customHeight="1" x14ac:dyDescent="0.25">
      <c r="A58" s="11"/>
      <c r="B58" s="352" t="s">
        <v>149</v>
      </c>
      <c r="C58" s="353"/>
      <c r="D58" s="353"/>
      <c r="E58" s="353"/>
      <c r="F58" s="353"/>
      <c r="G58" s="353"/>
      <c r="H58" s="353"/>
      <c r="I58" s="354"/>
      <c r="J58" s="270"/>
    </row>
  </sheetData>
  <sheetProtection algorithmName="SHA-512" hashValue="jZMkX+ZtAptiY+uU2P9oVCLcVlyZdafdQplPOdAiZnYfYQsxzRBdzeVrqe4XINB/YZQl8bc+AREMXdYSVgVlRQ==" saltValue="CS46MPmaP2sTHCQvWFXF9Q==" spinCount="100000" sheet="1" objects="1" scenarios="1"/>
  <mergeCells count="26">
    <mergeCell ref="C15:F15"/>
    <mergeCell ref="C19:F19"/>
    <mergeCell ref="B58:I58"/>
    <mergeCell ref="C36:F36"/>
    <mergeCell ref="C38:F38"/>
    <mergeCell ref="B40:F40"/>
    <mergeCell ref="B44:F44"/>
    <mergeCell ref="C46:F46"/>
    <mergeCell ref="C50:F50"/>
    <mergeCell ref="B17:F17"/>
    <mergeCell ref="M34:Q34"/>
    <mergeCell ref="B56:F56"/>
    <mergeCell ref="A3:J3"/>
    <mergeCell ref="A5:A6"/>
    <mergeCell ref="B5:F6"/>
    <mergeCell ref="G5:G6"/>
    <mergeCell ref="H5:H6"/>
    <mergeCell ref="C23:F23"/>
    <mergeCell ref="B9:F9"/>
    <mergeCell ref="B11:F11"/>
    <mergeCell ref="C13:F13"/>
    <mergeCell ref="B25:F25"/>
    <mergeCell ref="C27:F27"/>
    <mergeCell ref="B30:F30"/>
    <mergeCell ref="B34:F34"/>
    <mergeCell ref="C21:F21"/>
  </mergeCells>
  <pageMargins left="0.59055118110236227" right="0.39370078740157483" top="0.39370078740157483" bottom="1.1811023622047245" header="0" footer="0.31496062992125984"/>
  <pageSetup paperSize="9" scale="95" fitToHeight="0" orientation="portrait" r:id="rId1"/>
  <colBreaks count="1" manualBreakCount="1">
    <brk id="10" max="7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S62"/>
  <sheetViews>
    <sheetView view="pageBreakPreview" zoomScaleNormal="100" zoomScaleSheetLayoutView="100" workbookViewId="0">
      <pane ySplit="6" topLeftCell="A21" activePane="bottomLeft" state="frozen"/>
      <selection activeCell="M28" sqref="M28"/>
      <selection pane="bottomLeft" activeCell="K56" sqref="K56"/>
    </sheetView>
  </sheetViews>
  <sheetFormatPr defaultColWidth="9.109375" defaultRowHeight="12.75" customHeight="1" x14ac:dyDescent="0.2"/>
  <cols>
    <col min="1" max="1" width="6.6640625" style="14" customWidth="1"/>
    <col min="2" max="2" width="3.6640625" style="3" customWidth="1"/>
    <col min="3" max="3" width="4.109375" style="3" customWidth="1"/>
    <col min="4" max="5" width="3.6640625" style="3" customWidth="1"/>
    <col min="6" max="6" width="40.6640625" style="3" customWidth="1"/>
    <col min="7" max="7" width="6.6640625" style="4" customWidth="1"/>
    <col min="8" max="8" width="7.6640625" style="4" customWidth="1"/>
    <col min="9" max="9" width="10.6640625" style="80" customWidth="1"/>
    <col min="10" max="10" width="11.109375" style="80" customWidth="1"/>
    <col min="11" max="16384" width="9.109375" style="3"/>
  </cols>
  <sheetData>
    <row r="1" spans="1:10" ht="12.75" customHeight="1" x14ac:dyDescent="0.25">
      <c r="A1" s="149" t="str">
        <f>'1700'!A1</f>
        <v>CONTRACT NO.:  FP004</v>
      </c>
      <c r="B1" s="32"/>
      <c r="C1" s="32"/>
      <c r="D1" s="32"/>
      <c r="E1" s="32"/>
      <c r="F1" s="32"/>
      <c r="G1" s="1"/>
      <c r="H1" s="1"/>
    </row>
    <row r="2" spans="1:10" ht="12.75" customHeight="1" x14ac:dyDescent="0.25">
      <c r="A2" s="149"/>
      <c r="B2" s="32"/>
      <c r="C2" s="32"/>
      <c r="D2" s="32"/>
      <c r="E2" s="32"/>
      <c r="F2" s="32"/>
      <c r="G2" s="1"/>
      <c r="H2" s="1"/>
    </row>
    <row r="3" spans="1:10" ht="12" x14ac:dyDescent="0.25">
      <c r="A3" s="296" t="str">
        <f>'1700'!A3:J3</f>
        <v>FINETOWN PROPER: ROAD D (431m) AND SIMMONDS &amp; WILSON STREET (639m)</v>
      </c>
      <c r="B3" s="296"/>
      <c r="C3" s="296"/>
      <c r="D3" s="296"/>
      <c r="E3" s="296"/>
      <c r="F3" s="296"/>
      <c r="G3" s="296"/>
      <c r="H3" s="296"/>
      <c r="I3" s="296"/>
      <c r="J3" s="296"/>
    </row>
    <row r="4" spans="1:10" ht="12.75" customHeight="1" x14ac:dyDescent="0.25">
      <c r="A4" s="150"/>
      <c r="B4" s="20"/>
      <c r="C4" s="20"/>
      <c r="D4" s="20"/>
      <c r="E4" s="20"/>
      <c r="F4" s="20"/>
      <c r="G4" s="20"/>
      <c r="H4" s="20"/>
      <c r="I4" s="81"/>
      <c r="J4" s="81"/>
    </row>
    <row r="5" spans="1:10" s="26" customFormat="1" ht="12.75" customHeight="1" x14ac:dyDescent="0.25">
      <c r="A5" s="288" t="s">
        <v>0</v>
      </c>
      <c r="B5" s="324" t="s">
        <v>1</v>
      </c>
      <c r="C5" s="325"/>
      <c r="D5" s="325"/>
      <c r="E5" s="325"/>
      <c r="F5" s="326"/>
      <c r="G5" s="330" t="s">
        <v>2</v>
      </c>
      <c r="H5" s="330" t="s">
        <v>3</v>
      </c>
      <c r="I5" s="159" t="s">
        <v>4</v>
      </c>
      <c r="J5" s="159" t="s">
        <v>5</v>
      </c>
    </row>
    <row r="6" spans="1:10" s="26" customFormat="1" ht="12.75" customHeight="1" x14ac:dyDescent="0.25">
      <c r="A6" s="289"/>
      <c r="B6" s="327"/>
      <c r="C6" s="328"/>
      <c r="D6" s="328"/>
      <c r="E6" s="328"/>
      <c r="F6" s="329"/>
      <c r="G6" s="331"/>
      <c r="H6" s="331"/>
      <c r="I6" s="160" t="s">
        <v>6</v>
      </c>
      <c r="J6" s="160" t="s">
        <v>6</v>
      </c>
    </row>
    <row r="7" spans="1:10" ht="12.75" customHeight="1" x14ac:dyDescent="0.2">
      <c r="A7" s="73"/>
      <c r="B7" s="7"/>
      <c r="C7" s="8"/>
      <c r="D7" s="8"/>
      <c r="E7" s="8"/>
      <c r="F7" s="9"/>
      <c r="G7" s="6"/>
      <c r="H7" s="6"/>
      <c r="I7" s="82"/>
      <c r="J7" s="82"/>
    </row>
    <row r="8" spans="1:10" ht="12.75" customHeight="1" x14ac:dyDescent="0.2">
      <c r="A8" s="6"/>
      <c r="B8" s="88" t="s">
        <v>195</v>
      </c>
      <c r="C8" s="27"/>
      <c r="D8" s="27"/>
      <c r="E8" s="88"/>
      <c r="F8" s="9"/>
      <c r="G8" s="6"/>
      <c r="H8" s="6"/>
      <c r="I8" s="10"/>
      <c r="J8" s="10"/>
    </row>
    <row r="9" spans="1:10" ht="12" x14ac:dyDescent="0.2">
      <c r="A9" s="6"/>
      <c r="B9" s="303" t="s">
        <v>196</v>
      </c>
      <c r="C9" s="307"/>
      <c r="D9" s="307"/>
      <c r="E9" s="307"/>
      <c r="F9" s="308"/>
      <c r="G9" s="6"/>
      <c r="H9" s="6"/>
      <c r="I9" s="10"/>
      <c r="J9" s="10"/>
    </row>
    <row r="10" spans="1:10" ht="12.75" customHeight="1" x14ac:dyDescent="0.2">
      <c r="A10" s="107"/>
      <c r="B10" s="104"/>
      <c r="C10" s="96"/>
      <c r="D10" s="96"/>
      <c r="E10" s="96"/>
      <c r="F10" s="9"/>
      <c r="G10" s="6"/>
      <c r="H10" s="6"/>
      <c r="I10" s="10"/>
      <c r="J10" s="10"/>
    </row>
    <row r="11" spans="1:10" ht="12" x14ac:dyDescent="0.2">
      <c r="A11" s="191">
        <v>41.01</v>
      </c>
      <c r="B11" s="358" t="s">
        <v>197</v>
      </c>
      <c r="C11" s="359"/>
      <c r="D11" s="359"/>
      <c r="E11" s="359"/>
      <c r="F11" s="360"/>
      <c r="G11" s="227"/>
      <c r="H11" s="226"/>
      <c r="I11" s="225"/>
      <c r="J11" s="85"/>
    </row>
    <row r="12" spans="1:10" ht="12.75" customHeight="1" x14ac:dyDescent="0.2">
      <c r="A12" s="192"/>
      <c r="B12" s="228"/>
      <c r="C12" s="229"/>
      <c r="D12" s="229"/>
      <c r="E12" s="229"/>
      <c r="F12" s="230"/>
      <c r="G12" s="226"/>
      <c r="H12" s="226"/>
      <c r="I12" s="225"/>
      <c r="J12" s="225"/>
    </row>
    <row r="13" spans="1:10" ht="12" x14ac:dyDescent="0.2">
      <c r="A13" s="191"/>
      <c r="B13" s="231" t="s">
        <v>15</v>
      </c>
      <c r="C13" s="361" t="s">
        <v>198</v>
      </c>
      <c r="D13" s="362"/>
      <c r="E13" s="362"/>
      <c r="F13" s="363"/>
      <c r="G13" s="232" t="s">
        <v>199</v>
      </c>
      <c r="H13" s="226">
        <f>(5.5*431*1)+(6*639*1)</f>
        <v>6204.5</v>
      </c>
      <c r="I13" s="263"/>
      <c r="J13" s="263"/>
    </row>
    <row r="14" spans="1:10" ht="12" x14ac:dyDescent="0.2">
      <c r="A14" s="191"/>
      <c r="B14" s="231"/>
      <c r="C14" s="233"/>
      <c r="D14" s="234"/>
      <c r="E14" s="234"/>
      <c r="F14" s="235"/>
      <c r="G14" s="232"/>
      <c r="H14" s="226"/>
      <c r="I14" s="225"/>
      <c r="J14" s="225"/>
    </row>
    <row r="15" spans="1:10" ht="25.5" customHeight="1" x14ac:dyDescent="0.2">
      <c r="A15" s="191">
        <v>41.03</v>
      </c>
      <c r="B15" s="358" t="s">
        <v>200</v>
      </c>
      <c r="C15" s="359"/>
      <c r="D15" s="359"/>
      <c r="E15" s="359"/>
      <c r="F15" s="360"/>
      <c r="G15" s="232" t="s">
        <v>199</v>
      </c>
      <c r="H15" s="226">
        <f>(0.6*431*1)+(0.6*639*1)</f>
        <v>642</v>
      </c>
      <c r="I15" s="263"/>
      <c r="J15" s="263"/>
    </row>
    <row r="16" spans="1:10" ht="12.75" customHeight="1" x14ac:dyDescent="0.2">
      <c r="A16" s="100"/>
      <c r="B16" s="108"/>
      <c r="C16" s="172"/>
      <c r="D16" s="283"/>
      <c r="E16" s="283"/>
      <c r="F16" s="284"/>
      <c r="G16" s="24"/>
      <c r="H16" s="6"/>
      <c r="I16" s="85"/>
      <c r="J16" s="85"/>
    </row>
    <row r="17" spans="1:19" ht="12.75" customHeight="1" x14ac:dyDescent="0.2">
      <c r="A17" s="100"/>
      <c r="B17" s="108"/>
      <c r="C17" s="4"/>
      <c r="D17" s="298"/>
      <c r="E17" s="298"/>
      <c r="F17" s="299"/>
      <c r="G17" s="24"/>
      <c r="H17" s="6"/>
      <c r="I17" s="10"/>
      <c r="J17" s="10"/>
    </row>
    <row r="18" spans="1:19" ht="12.75" customHeight="1" x14ac:dyDescent="0.2">
      <c r="A18" s="100"/>
      <c r="B18" s="108"/>
      <c r="C18" s="172"/>
      <c r="D18" s="110"/>
      <c r="E18" s="110"/>
      <c r="F18" s="173"/>
      <c r="G18" s="24"/>
      <c r="H18" s="6"/>
      <c r="I18" s="85"/>
      <c r="J18" s="85"/>
    </row>
    <row r="19" spans="1:19" ht="12.75" customHeight="1" x14ac:dyDescent="0.2">
      <c r="A19" s="171"/>
      <c r="B19" s="303"/>
      <c r="C19" s="307"/>
      <c r="D19" s="307"/>
      <c r="E19" s="307"/>
      <c r="F19" s="308"/>
      <c r="G19" s="6"/>
      <c r="H19" s="6"/>
      <c r="I19" s="10"/>
      <c r="J19" s="10"/>
    </row>
    <row r="20" spans="1:19" ht="12.75" customHeight="1" x14ac:dyDescent="0.2">
      <c r="A20" s="100"/>
      <c r="B20" s="108"/>
      <c r="C20" s="172"/>
      <c r="D20" s="110"/>
      <c r="E20" s="110"/>
      <c r="F20" s="173"/>
      <c r="G20" s="24"/>
      <c r="H20" s="6"/>
      <c r="I20" s="85"/>
      <c r="J20" s="85"/>
    </row>
    <row r="21" spans="1:19" ht="12.75" customHeight="1" x14ac:dyDescent="0.2">
      <c r="A21" s="100"/>
      <c r="B21" s="108"/>
      <c r="C21" s="105"/>
      <c r="D21" s="298"/>
      <c r="E21" s="298"/>
      <c r="F21" s="299"/>
      <c r="G21" s="24"/>
      <c r="H21" s="6"/>
      <c r="I21" s="85"/>
      <c r="J21" s="85"/>
    </row>
    <row r="22" spans="1:19" ht="12.75" customHeight="1" x14ac:dyDescent="0.2">
      <c r="A22" s="100"/>
      <c r="B22" s="108"/>
      <c r="C22" s="172"/>
      <c r="D22" s="110"/>
      <c r="E22" s="110"/>
      <c r="F22" s="173"/>
      <c r="G22" s="24"/>
      <c r="H22" s="6"/>
      <c r="I22" s="85"/>
      <c r="J22" s="85"/>
    </row>
    <row r="23" spans="1:19" ht="12.75" customHeight="1" x14ac:dyDescent="0.2">
      <c r="A23" s="100"/>
      <c r="B23" s="108"/>
      <c r="C23" s="282"/>
      <c r="D23" s="283"/>
      <c r="E23" s="283"/>
      <c r="F23" s="284"/>
      <c r="G23" s="24"/>
      <c r="H23" s="6"/>
      <c r="I23" s="10"/>
      <c r="J23" s="85"/>
    </row>
    <row r="24" spans="1:19" ht="12.75" customHeight="1" x14ac:dyDescent="0.2">
      <c r="A24" s="100"/>
      <c r="B24" s="108"/>
      <c r="C24" s="172"/>
      <c r="D24" s="110"/>
      <c r="E24" s="110"/>
      <c r="F24" s="173"/>
      <c r="G24" s="24"/>
      <c r="H24" s="6"/>
      <c r="I24" s="85"/>
      <c r="J24" s="85"/>
    </row>
    <row r="25" spans="1:19" ht="12.75" customHeight="1" x14ac:dyDescent="0.2">
      <c r="A25" s="171"/>
      <c r="B25" s="345"/>
      <c r="C25" s="307"/>
      <c r="D25" s="307"/>
      <c r="E25" s="307"/>
      <c r="F25" s="308"/>
      <c r="G25" s="24"/>
      <c r="H25" s="6"/>
      <c r="I25" s="85"/>
      <c r="J25" s="85"/>
    </row>
    <row r="26" spans="1:19" ht="12.75" customHeight="1" x14ac:dyDescent="0.2">
      <c r="A26" s="100"/>
      <c r="B26" s="108"/>
      <c r="C26" s="172"/>
      <c r="D26" s="110"/>
      <c r="E26" s="110"/>
      <c r="F26" s="173"/>
      <c r="G26" s="24"/>
      <c r="H26" s="6"/>
      <c r="I26" s="85"/>
      <c r="J26" s="85"/>
    </row>
    <row r="27" spans="1:19" ht="12.75" customHeight="1" x14ac:dyDescent="0.2">
      <c r="A27" s="100"/>
      <c r="B27" s="108"/>
      <c r="C27" s="282"/>
      <c r="D27" s="283"/>
      <c r="E27" s="283"/>
      <c r="F27" s="284"/>
      <c r="G27" s="24"/>
      <c r="H27" s="6"/>
      <c r="I27" s="10"/>
      <c r="J27" s="85"/>
    </row>
    <row r="28" spans="1:19" ht="12.75" customHeight="1" x14ac:dyDescent="0.2">
      <c r="A28" s="100"/>
      <c r="B28" s="101"/>
      <c r="C28" s="27"/>
      <c r="D28" s="27"/>
      <c r="E28" s="27"/>
      <c r="F28" s="9"/>
      <c r="G28" s="6"/>
      <c r="H28" s="6"/>
      <c r="I28" s="10"/>
      <c r="J28" s="10"/>
    </row>
    <row r="29" spans="1:19" ht="12.75" customHeight="1" x14ac:dyDescent="0.2">
      <c r="A29" s="100"/>
      <c r="B29" s="101"/>
      <c r="C29" s="27"/>
      <c r="D29" s="27"/>
      <c r="E29" s="27"/>
      <c r="F29" s="9"/>
      <c r="G29" s="6"/>
      <c r="H29" s="6"/>
      <c r="I29" s="10"/>
      <c r="J29" s="10"/>
    </row>
    <row r="30" spans="1:19" ht="12.75" customHeight="1" x14ac:dyDescent="0.2">
      <c r="A30" s="171"/>
      <c r="B30" s="345"/>
      <c r="C30" s="307"/>
      <c r="D30" s="307"/>
      <c r="E30" s="307"/>
      <c r="F30" s="308"/>
      <c r="G30" s="6"/>
      <c r="H30" s="6"/>
      <c r="I30" s="10"/>
      <c r="J30" s="10"/>
      <c r="M30" s="137"/>
      <c r="N30" s="137"/>
      <c r="O30" s="137"/>
      <c r="P30" s="137"/>
      <c r="Q30" s="137"/>
      <c r="R30" s="138"/>
      <c r="S30" s="139"/>
    </row>
    <row r="31" spans="1:19" ht="12.75" customHeight="1" x14ac:dyDescent="0.2">
      <c r="A31" s="100"/>
      <c r="B31" s="108"/>
      <c r="C31" s="27"/>
      <c r="D31" s="27"/>
      <c r="E31" s="27"/>
      <c r="F31" s="9"/>
      <c r="G31" s="6"/>
      <c r="H31" s="6"/>
      <c r="I31" s="10"/>
      <c r="J31" s="85"/>
    </row>
    <row r="32" spans="1:19" ht="12.75" customHeight="1" x14ac:dyDescent="0.2">
      <c r="A32" s="100"/>
      <c r="B32" s="108"/>
      <c r="C32" s="27"/>
      <c r="D32" s="27"/>
      <c r="E32" s="27"/>
      <c r="F32" s="9"/>
      <c r="G32" s="24"/>
      <c r="H32" s="6"/>
      <c r="I32" s="85"/>
      <c r="J32" s="85"/>
      <c r="M32" s="137"/>
      <c r="N32" s="137"/>
      <c r="O32" s="137"/>
      <c r="P32" s="137"/>
      <c r="Q32" s="137"/>
      <c r="R32" s="138"/>
      <c r="S32" s="139"/>
    </row>
    <row r="33" spans="1:19" ht="12.75" customHeight="1" x14ac:dyDescent="0.2">
      <c r="A33" s="100"/>
      <c r="B33" s="105"/>
      <c r="C33" s="27"/>
      <c r="D33" s="27"/>
      <c r="E33" s="27"/>
      <c r="F33" s="9"/>
      <c r="G33" s="6"/>
      <c r="H33" s="6"/>
      <c r="I33" s="82"/>
      <c r="J33" s="85"/>
      <c r="M33" s="141"/>
      <c r="N33" s="126"/>
      <c r="O33" s="127"/>
      <c r="P33" s="127"/>
      <c r="Q33" s="142"/>
      <c r="R33" s="138"/>
      <c r="S33" s="139"/>
    </row>
    <row r="34" spans="1:19" ht="12" x14ac:dyDescent="0.2">
      <c r="A34" s="171"/>
      <c r="B34" s="303"/>
      <c r="C34" s="307"/>
      <c r="D34" s="307"/>
      <c r="E34" s="307"/>
      <c r="F34" s="308"/>
      <c r="G34" s="6"/>
      <c r="H34" s="6"/>
      <c r="I34" s="10"/>
      <c r="J34" s="10"/>
      <c r="M34" s="356"/>
      <c r="N34" s="356"/>
      <c r="O34" s="356"/>
      <c r="P34" s="356"/>
      <c r="Q34" s="356"/>
      <c r="R34" s="138"/>
      <c r="S34" s="139"/>
    </row>
    <row r="35" spans="1:19" ht="12.75" customHeight="1" x14ac:dyDescent="0.2">
      <c r="A35" s="93"/>
      <c r="B35" s="21"/>
      <c r="C35" s="105"/>
      <c r="D35" s="27"/>
      <c r="E35" s="27"/>
      <c r="F35" s="9"/>
      <c r="G35" s="6"/>
      <c r="H35" s="6"/>
      <c r="I35" s="10"/>
      <c r="J35" s="10"/>
    </row>
    <row r="36" spans="1:19" ht="12.75" customHeight="1" x14ac:dyDescent="0.2">
      <c r="A36" s="100"/>
      <c r="B36" s="108"/>
      <c r="C36" s="283"/>
      <c r="D36" s="283"/>
      <c r="E36" s="283"/>
      <c r="F36" s="284"/>
      <c r="G36" s="24"/>
      <c r="H36" s="6"/>
      <c r="I36" s="10"/>
      <c r="J36" s="10"/>
    </row>
    <row r="37" spans="1:19" ht="12.75" customHeight="1" x14ac:dyDescent="0.2">
      <c r="A37" s="100"/>
      <c r="B37" s="101"/>
      <c r="C37" s="105"/>
      <c r="D37" s="27"/>
      <c r="E37" s="27"/>
      <c r="F37" s="9"/>
      <c r="G37" s="6"/>
      <c r="H37" s="6"/>
      <c r="I37" s="10"/>
      <c r="J37" s="10"/>
    </row>
    <row r="38" spans="1:19" ht="12.75" customHeight="1" x14ac:dyDescent="0.2">
      <c r="A38" s="100"/>
      <c r="B38" s="108"/>
      <c r="C38" s="283"/>
      <c r="D38" s="283"/>
      <c r="E38" s="283"/>
      <c r="F38" s="284"/>
      <c r="G38" s="24"/>
      <c r="H38" s="6"/>
      <c r="I38" s="85"/>
      <c r="J38" s="85"/>
    </row>
    <row r="39" spans="1:19" ht="12.75" customHeight="1" x14ac:dyDescent="0.2">
      <c r="A39" s="100"/>
      <c r="B39" s="101"/>
      <c r="C39" s="105"/>
      <c r="D39" s="27"/>
      <c r="E39" s="27"/>
      <c r="F39" s="9"/>
      <c r="G39" s="6"/>
      <c r="H39" s="6"/>
      <c r="I39" s="10"/>
      <c r="J39" s="10"/>
    </row>
    <row r="40" spans="1:19" ht="12" x14ac:dyDescent="0.2">
      <c r="A40" s="171"/>
      <c r="B40" s="303"/>
      <c r="C40" s="307"/>
      <c r="D40" s="307"/>
      <c r="E40" s="307"/>
      <c r="F40" s="308"/>
      <c r="G40" s="24"/>
      <c r="H40" s="6"/>
      <c r="I40" s="82"/>
      <c r="J40" s="85"/>
    </row>
    <row r="41" spans="1:19" ht="12.75" customHeight="1" x14ac:dyDescent="0.2">
      <c r="A41" s="135"/>
      <c r="B41" s="130"/>
      <c r="C41" s="23"/>
      <c r="D41" s="21"/>
      <c r="E41" s="21"/>
      <c r="F41" s="9"/>
      <c r="G41" s="24"/>
      <c r="H41" s="6"/>
      <c r="I41" s="82"/>
      <c r="J41" s="85"/>
    </row>
    <row r="42" spans="1:19" ht="12.75" customHeight="1" x14ac:dyDescent="0.2">
      <c r="A42" s="135"/>
      <c r="B42" s="174"/>
      <c r="D42" s="21"/>
      <c r="E42" s="21"/>
      <c r="F42" s="9"/>
      <c r="G42" s="24"/>
      <c r="H42" s="6"/>
      <c r="I42" s="82"/>
      <c r="J42" s="85"/>
    </row>
    <row r="43" spans="1:19" ht="12.75" customHeight="1" x14ac:dyDescent="0.2">
      <c r="A43" s="135"/>
      <c r="B43" s="130"/>
      <c r="C43" s="23"/>
      <c r="D43" s="21"/>
      <c r="E43" s="21"/>
      <c r="F43" s="9"/>
      <c r="G43" s="24"/>
      <c r="H43" s="6"/>
      <c r="I43" s="82"/>
      <c r="J43" s="85"/>
    </row>
    <row r="44" spans="1:19" ht="12.75" customHeight="1" x14ac:dyDescent="0.2">
      <c r="A44" s="135"/>
      <c r="B44" s="130"/>
      <c r="C44" s="23"/>
      <c r="D44" s="21"/>
      <c r="E44" s="21"/>
      <c r="F44" s="9"/>
      <c r="G44" s="24"/>
      <c r="H44" s="6"/>
      <c r="I44" s="82"/>
      <c r="J44" s="85"/>
    </row>
    <row r="45" spans="1:19" ht="12.75" customHeight="1" x14ac:dyDescent="0.2">
      <c r="A45" s="135"/>
      <c r="B45" s="130"/>
      <c r="C45" s="23"/>
      <c r="D45" s="21"/>
      <c r="E45" s="21"/>
      <c r="F45" s="9"/>
      <c r="G45" s="24"/>
      <c r="H45" s="6"/>
      <c r="I45" s="82"/>
      <c r="J45" s="85"/>
    </row>
    <row r="46" spans="1:19" ht="12.75" customHeight="1" x14ac:dyDescent="0.2">
      <c r="A46" s="135"/>
      <c r="B46" s="130"/>
      <c r="C46" s="23"/>
      <c r="D46" s="21"/>
      <c r="E46" s="21"/>
      <c r="F46" s="9"/>
      <c r="G46" s="24"/>
      <c r="H46" s="6"/>
      <c r="I46" s="82"/>
      <c r="J46" s="85"/>
    </row>
    <row r="47" spans="1:19" ht="12.75" customHeight="1" x14ac:dyDescent="0.2">
      <c r="A47" s="135"/>
      <c r="B47" s="130"/>
      <c r="C47" s="23"/>
      <c r="D47" s="21"/>
      <c r="E47" s="21"/>
      <c r="F47" s="9"/>
      <c r="G47" s="24"/>
      <c r="H47" s="6"/>
      <c r="I47" s="82"/>
      <c r="J47" s="85"/>
    </row>
    <row r="48" spans="1:19" ht="12" x14ac:dyDescent="0.2">
      <c r="A48" s="107"/>
      <c r="B48" s="303"/>
      <c r="C48" s="304"/>
      <c r="D48" s="304"/>
      <c r="E48" s="304"/>
      <c r="F48" s="305"/>
      <c r="G48" s="24"/>
      <c r="H48" s="6"/>
      <c r="I48" s="82"/>
      <c r="J48" s="85"/>
    </row>
    <row r="49" spans="1:10" ht="12.75" customHeight="1" x14ac:dyDescent="0.2">
      <c r="A49" s="135"/>
      <c r="B49" s="31"/>
      <c r="C49" s="30"/>
      <c r="D49" s="21"/>
      <c r="E49" s="21"/>
      <c r="F49" s="9"/>
      <c r="G49" s="24"/>
      <c r="H49" s="6"/>
      <c r="I49" s="82"/>
      <c r="J49" s="85"/>
    </row>
    <row r="50" spans="1:10" ht="11.4" x14ac:dyDescent="0.2">
      <c r="A50" s="135"/>
      <c r="B50" s="134"/>
      <c r="C50" s="297"/>
      <c r="D50" s="298"/>
      <c r="E50" s="298"/>
      <c r="F50" s="299"/>
      <c r="G50" s="24"/>
      <c r="H50" s="6"/>
      <c r="I50" s="82"/>
      <c r="J50" s="85"/>
    </row>
    <row r="51" spans="1:10" ht="12.75" customHeight="1" x14ac:dyDescent="0.2">
      <c r="A51" s="135"/>
      <c r="G51" s="24"/>
      <c r="H51" s="6"/>
      <c r="I51" s="82"/>
      <c r="J51" s="85"/>
    </row>
    <row r="52" spans="1:10" ht="12.75" customHeight="1" x14ac:dyDescent="0.2">
      <c r="A52" s="135"/>
      <c r="G52" s="24"/>
      <c r="H52" s="6"/>
      <c r="I52" s="82"/>
      <c r="J52" s="85"/>
    </row>
    <row r="53" spans="1:10" ht="12.75" customHeight="1" x14ac:dyDescent="0.2">
      <c r="A53" s="135"/>
      <c r="G53" s="24"/>
      <c r="H53" s="6"/>
      <c r="I53" s="82"/>
      <c r="J53" s="85"/>
    </row>
    <row r="54" spans="1:10" ht="12.75" customHeight="1" x14ac:dyDescent="0.2">
      <c r="A54" s="135"/>
      <c r="G54" s="24"/>
      <c r="H54" s="6"/>
      <c r="I54" s="82"/>
      <c r="J54" s="85"/>
    </row>
    <row r="55" spans="1:10" ht="12.75" customHeight="1" x14ac:dyDescent="0.2">
      <c r="A55" s="135"/>
      <c r="B55" s="134"/>
      <c r="C55" s="297"/>
      <c r="D55" s="298"/>
      <c r="E55" s="298"/>
      <c r="F55" s="299"/>
      <c r="G55" s="24"/>
      <c r="H55" s="6"/>
      <c r="I55" s="82"/>
      <c r="J55" s="85"/>
    </row>
    <row r="56" spans="1:10" ht="12.75" customHeight="1" x14ac:dyDescent="0.2">
      <c r="A56" s="135"/>
      <c r="C56" s="109"/>
      <c r="D56" s="27"/>
      <c r="G56" s="24"/>
      <c r="H56" s="6"/>
      <c r="I56" s="82"/>
      <c r="J56" s="85"/>
    </row>
    <row r="57" spans="1:10" ht="12.75" customHeight="1" x14ac:dyDescent="0.2">
      <c r="A57" s="135"/>
      <c r="B57" s="134"/>
      <c r="C57" s="14"/>
      <c r="D57" s="14"/>
      <c r="E57" s="14"/>
      <c r="F57" s="155"/>
      <c r="G57" s="24"/>
      <c r="H57" s="6"/>
      <c r="I57" s="82"/>
      <c r="J57" s="85"/>
    </row>
    <row r="58" spans="1:10" ht="12.75" customHeight="1" x14ac:dyDescent="0.2">
      <c r="A58" s="135"/>
      <c r="B58" s="133"/>
      <c r="E58" s="128"/>
      <c r="F58" s="129"/>
      <c r="G58" s="24"/>
      <c r="H58" s="6"/>
      <c r="I58" s="82"/>
      <c r="J58" s="85"/>
    </row>
    <row r="59" spans="1:10" ht="12.75" customHeight="1" x14ac:dyDescent="0.2">
      <c r="A59" s="5"/>
      <c r="B59" s="88" t="s">
        <v>195</v>
      </c>
      <c r="C59" s="27"/>
      <c r="D59" s="27"/>
      <c r="E59" s="88"/>
      <c r="F59" s="9"/>
      <c r="G59" s="6"/>
      <c r="H59" s="6"/>
      <c r="I59" s="82"/>
      <c r="J59" s="82"/>
    </row>
    <row r="60" spans="1:10" ht="12" customHeight="1" x14ac:dyDescent="0.2">
      <c r="A60" s="5"/>
      <c r="B60" s="303" t="s">
        <v>196</v>
      </c>
      <c r="C60" s="307"/>
      <c r="D60" s="307"/>
      <c r="E60" s="307"/>
      <c r="F60" s="308"/>
      <c r="G60" s="6"/>
      <c r="H60" s="6"/>
      <c r="I60" s="82"/>
      <c r="J60" s="82"/>
    </row>
    <row r="61" spans="1:10" ht="12.75" customHeight="1" x14ac:dyDescent="0.25">
      <c r="A61" s="5"/>
      <c r="B61" s="18"/>
      <c r="C61" s="15"/>
      <c r="D61" s="15"/>
      <c r="E61" s="15"/>
      <c r="F61" s="16"/>
      <c r="G61" s="6"/>
      <c r="H61" s="6"/>
      <c r="I61" s="82"/>
      <c r="J61" s="82"/>
    </row>
    <row r="62" spans="1:10" ht="12.75" customHeight="1" x14ac:dyDescent="0.25">
      <c r="A62" s="11"/>
      <c r="B62" s="352" t="s">
        <v>149</v>
      </c>
      <c r="C62" s="353"/>
      <c r="D62" s="353"/>
      <c r="E62" s="353"/>
      <c r="F62" s="353"/>
      <c r="G62" s="353"/>
      <c r="H62" s="353"/>
      <c r="I62" s="354"/>
      <c r="J62" s="270"/>
    </row>
  </sheetData>
  <sheetProtection algorithmName="SHA-512" hashValue="9Cwor6iyAV1uQQV9gsX8COMLVAlGCJ7m6mQe4SKxxIkKB0ve0M4NtM1Kbsp0JGFdZUVBO7eKeCjvzhpnHZJ9hQ==" saltValue="4N+NOWS1guRGMP9mGcGHnA==" spinCount="100000" sheet="1" objects="1" scenarios="1"/>
  <mergeCells count="27">
    <mergeCell ref="B60:F60"/>
    <mergeCell ref="B62:I62"/>
    <mergeCell ref="B15:F15"/>
    <mergeCell ref="M34:Q34"/>
    <mergeCell ref="C36:F36"/>
    <mergeCell ref="C38:F38"/>
    <mergeCell ref="B40:F40"/>
    <mergeCell ref="B48:F48"/>
    <mergeCell ref="C50:F50"/>
    <mergeCell ref="C23:F23"/>
    <mergeCell ref="B25:F25"/>
    <mergeCell ref="C27:F27"/>
    <mergeCell ref="B30:F30"/>
    <mergeCell ref="B34:F34"/>
    <mergeCell ref="C55:F55"/>
    <mergeCell ref="D21:F21"/>
    <mergeCell ref="A3:J3"/>
    <mergeCell ref="A5:A6"/>
    <mergeCell ref="B5:F6"/>
    <mergeCell ref="G5:G6"/>
    <mergeCell ref="H5:H6"/>
    <mergeCell ref="B19:F19"/>
    <mergeCell ref="B9:F9"/>
    <mergeCell ref="B11:F11"/>
    <mergeCell ref="C13:F13"/>
    <mergeCell ref="D16:F16"/>
    <mergeCell ref="D17:F17"/>
  </mergeCells>
  <pageMargins left="0.59055118110236227" right="0.39370078740157483" top="0.39370078740157483" bottom="1.1811023622047245" header="0" footer="0.31496062992125984"/>
  <pageSetup paperSize="9" scale="95" fitToHeight="0" orientation="portrait" r:id="rId1"/>
  <colBreaks count="1" manualBreakCount="1">
    <brk id="10" max="7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S60"/>
  <sheetViews>
    <sheetView view="pageBreakPreview" zoomScaleNormal="100" zoomScaleSheetLayoutView="100" workbookViewId="0">
      <pane ySplit="6" topLeftCell="A25" activePane="bottomLeft" state="frozen"/>
      <selection activeCell="M28" sqref="M28"/>
      <selection pane="bottomLeft" activeCell="N51" sqref="N51"/>
    </sheetView>
  </sheetViews>
  <sheetFormatPr defaultColWidth="9.109375" defaultRowHeight="12.75" customHeight="1" x14ac:dyDescent="0.2"/>
  <cols>
    <col min="1" max="1" width="6.6640625" style="14" customWidth="1"/>
    <col min="2" max="2" width="3.6640625" style="3" customWidth="1"/>
    <col min="3" max="3" width="4.109375" style="3" customWidth="1"/>
    <col min="4" max="5" width="3.6640625" style="3" customWidth="1"/>
    <col min="6" max="6" width="41.21875" style="3" customWidth="1"/>
    <col min="7" max="7" width="6.6640625" style="4" customWidth="1"/>
    <col min="8" max="8" width="7.6640625" style="4" customWidth="1"/>
    <col min="9" max="9" width="10.6640625" style="80" customWidth="1"/>
    <col min="10" max="10" width="11.33203125" style="80" customWidth="1"/>
    <col min="11" max="16384" width="9.109375" style="3"/>
  </cols>
  <sheetData>
    <row r="1" spans="1:10" ht="12.75" customHeight="1" x14ac:dyDescent="0.25">
      <c r="A1" s="149" t="str">
        <f>'1700'!A1</f>
        <v>CONTRACT NO.:  FP004</v>
      </c>
      <c r="B1" s="32"/>
      <c r="C1" s="32"/>
      <c r="D1" s="32"/>
      <c r="E1" s="32"/>
      <c r="F1" s="32"/>
      <c r="G1" s="1"/>
      <c r="H1" s="1"/>
    </row>
    <row r="2" spans="1:10" ht="12.75" customHeight="1" x14ac:dyDescent="0.25">
      <c r="A2" s="149"/>
      <c r="B2" s="32"/>
      <c r="C2" s="32"/>
      <c r="D2" s="32"/>
      <c r="E2" s="32"/>
      <c r="F2" s="32"/>
      <c r="G2" s="1"/>
      <c r="H2" s="1"/>
    </row>
    <row r="3" spans="1:10" ht="12" x14ac:dyDescent="0.25">
      <c r="A3" s="296" t="str">
        <f>'1700'!A3:J3</f>
        <v>FINETOWN PROPER: ROAD D (431m) AND SIMMONDS &amp; WILSON STREET (639m)</v>
      </c>
      <c r="B3" s="296"/>
      <c r="C3" s="296"/>
      <c r="D3" s="296"/>
      <c r="E3" s="296"/>
      <c r="F3" s="296"/>
      <c r="G3" s="296"/>
      <c r="H3" s="296"/>
      <c r="I3" s="296"/>
      <c r="J3" s="296"/>
    </row>
    <row r="4" spans="1:10" ht="12.75" customHeight="1" x14ac:dyDescent="0.25">
      <c r="A4" s="150"/>
      <c r="B4" s="20"/>
      <c r="C4" s="20"/>
      <c r="D4" s="20"/>
      <c r="E4" s="20"/>
      <c r="F4" s="20"/>
      <c r="G4" s="20"/>
      <c r="H4" s="20"/>
      <c r="I4" s="81"/>
      <c r="J4" s="81"/>
    </row>
    <row r="5" spans="1:10" s="26" customFormat="1" ht="12.75" customHeight="1" x14ac:dyDescent="0.25">
      <c r="A5" s="288" t="s">
        <v>0</v>
      </c>
      <c r="B5" s="324" t="s">
        <v>1</v>
      </c>
      <c r="C5" s="325"/>
      <c r="D5" s="325"/>
      <c r="E5" s="325"/>
      <c r="F5" s="326"/>
      <c r="G5" s="330" t="s">
        <v>2</v>
      </c>
      <c r="H5" s="330" t="s">
        <v>3</v>
      </c>
      <c r="I5" s="159" t="s">
        <v>4</v>
      </c>
      <c r="J5" s="159" t="s">
        <v>5</v>
      </c>
    </row>
    <row r="6" spans="1:10" s="26" customFormat="1" ht="12.75" customHeight="1" x14ac:dyDescent="0.25">
      <c r="A6" s="289"/>
      <c r="B6" s="327"/>
      <c r="C6" s="328"/>
      <c r="D6" s="328"/>
      <c r="E6" s="328"/>
      <c r="F6" s="329"/>
      <c r="G6" s="331"/>
      <c r="H6" s="331"/>
      <c r="I6" s="160" t="s">
        <v>6</v>
      </c>
      <c r="J6" s="160" t="s">
        <v>6</v>
      </c>
    </row>
    <row r="7" spans="1:10" ht="12.75" customHeight="1" x14ac:dyDescent="0.2">
      <c r="A7" s="73"/>
      <c r="B7" s="7"/>
      <c r="C7" s="8"/>
      <c r="D7" s="8"/>
      <c r="E7" s="8"/>
      <c r="F7" s="9"/>
      <c r="G7" s="6"/>
      <c r="H7" s="6"/>
      <c r="I7" s="82"/>
      <c r="J7" s="82"/>
    </row>
    <row r="8" spans="1:10" ht="12.75" customHeight="1" x14ac:dyDescent="0.2">
      <c r="A8" s="6"/>
      <c r="B8" s="88" t="s">
        <v>201</v>
      </c>
      <c r="C8" s="27"/>
      <c r="D8" s="27"/>
      <c r="E8" s="88"/>
      <c r="F8" s="9"/>
      <c r="G8" s="6"/>
      <c r="H8" s="6"/>
      <c r="I8" s="10"/>
      <c r="J8" s="10"/>
    </row>
    <row r="9" spans="1:10" ht="12" x14ac:dyDescent="0.2">
      <c r="A9" s="6"/>
      <c r="B9" s="303" t="s">
        <v>202</v>
      </c>
      <c r="C9" s="307"/>
      <c r="D9" s="307"/>
      <c r="E9" s="307"/>
      <c r="F9" s="308"/>
      <c r="G9" s="6"/>
      <c r="H9" s="6"/>
      <c r="I9" s="10"/>
      <c r="J9" s="10"/>
    </row>
    <row r="10" spans="1:10" ht="12.75" customHeight="1" x14ac:dyDescent="0.2">
      <c r="A10" s="107"/>
      <c r="B10" s="104"/>
      <c r="C10" s="96"/>
      <c r="D10" s="96"/>
      <c r="E10" s="96"/>
      <c r="F10" s="9"/>
      <c r="G10" s="6"/>
      <c r="H10" s="6"/>
      <c r="I10" s="10"/>
      <c r="J10" s="10"/>
    </row>
    <row r="11" spans="1:10" ht="12" x14ac:dyDescent="0.2">
      <c r="A11" s="171">
        <v>42.02</v>
      </c>
      <c r="B11" s="345" t="s">
        <v>273</v>
      </c>
      <c r="C11" s="307"/>
      <c r="D11" s="307"/>
      <c r="E11" s="307"/>
      <c r="F11" s="308"/>
      <c r="G11" s="24"/>
      <c r="H11" s="6"/>
      <c r="I11" s="10"/>
      <c r="J11" s="85"/>
    </row>
    <row r="12" spans="1:10" ht="12.75" customHeight="1" x14ac:dyDescent="0.2">
      <c r="A12" s="112"/>
      <c r="B12" s="101"/>
      <c r="C12" s="96"/>
      <c r="D12" s="96"/>
      <c r="E12" s="96"/>
      <c r="F12" s="9"/>
      <c r="G12" s="6"/>
      <c r="H12" s="6"/>
      <c r="I12" s="10"/>
      <c r="J12" s="10"/>
    </row>
    <row r="13" spans="1:10" ht="13.2" x14ac:dyDescent="0.2">
      <c r="A13" s="171"/>
      <c r="B13" s="108" t="s">
        <v>17</v>
      </c>
      <c r="C13" s="361" t="s">
        <v>278</v>
      </c>
      <c r="D13" s="362"/>
      <c r="E13" s="362"/>
      <c r="F13" s="363"/>
      <c r="G13" s="24" t="s">
        <v>154</v>
      </c>
      <c r="H13" s="6">
        <f>(431*5.5)+(639*6)</f>
        <v>6204.5</v>
      </c>
      <c r="I13" s="264"/>
      <c r="J13" s="264"/>
    </row>
    <row r="14" spans="1:10" ht="12.75" customHeight="1" x14ac:dyDescent="0.2">
      <c r="A14" s="6"/>
      <c r="B14" s="7"/>
      <c r="F14" s="9"/>
      <c r="G14" s="6"/>
      <c r="H14" s="89"/>
      <c r="I14" s="10"/>
      <c r="J14" s="10"/>
    </row>
    <row r="15" spans="1:10" ht="12" x14ac:dyDescent="0.2">
      <c r="A15" s="171">
        <v>42.04</v>
      </c>
      <c r="B15" s="303" t="s">
        <v>203</v>
      </c>
      <c r="C15" s="307"/>
      <c r="D15" s="307"/>
      <c r="E15" s="307"/>
      <c r="F15" s="308"/>
      <c r="G15" s="177" t="s">
        <v>199</v>
      </c>
      <c r="H15" s="236">
        <f>(431*0.05)+(639*0.05)</f>
        <v>53.5</v>
      </c>
      <c r="I15" s="264"/>
      <c r="J15" s="264"/>
    </row>
    <row r="16" spans="1:10" ht="12.75" customHeight="1" x14ac:dyDescent="0.2">
      <c r="A16" s="100"/>
      <c r="B16" s="108"/>
      <c r="C16" s="172"/>
      <c r="D16" s="283"/>
      <c r="E16" s="283"/>
      <c r="F16" s="284"/>
      <c r="G16" s="24"/>
      <c r="H16" s="6"/>
      <c r="I16" s="85"/>
      <c r="J16" s="85"/>
    </row>
    <row r="17" spans="1:19" ht="12.75" customHeight="1" x14ac:dyDescent="0.2">
      <c r="A17" s="171">
        <v>42.08</v>
      </c>
      <c r="B17" s="303" t="s">
        <v>204</v>
      </c>
      <c r="C17" s="307"/>
      <c r="D17" s="307"/>
      <c r="E17" s="307"/>
      <c r="F17" s="308"/>
      <c r="G17" s="24" t="s">
        <v>56</v>
      </c>
      <c r="H17" s="6">
        <f>6+12</f>
        <v>18</v>
      </c>
      <c r="I17" s="264"/>
      <c r="J17" s="264"/>
    </row>
    <row r="18" spans="1:19" ht="12.75" customHeight="1" x14ac:dyDescent="0.2">
      <c r="A18" s="100"/>
      <c r="B18" s="108"/>
      <c r="C18" s="172"/>
      <c r="D18" s="110"/>
      <c r="E18" s="110"/>
      <c r="F18" s="173"/>
      <c r="G18" s="24"/>
      <c r="H18" s="6"/>
      <c r="I18" s="85"/>
      <c r="J18" s="85"/>
    </row>
    <row r="19" spans="1:19" ht="12.75" customHeight="1" x14ac:dyDescent="0.2">
      <c r="A19" s="171"/>
      <c r="B19" s="303"/>
      <c r="C19" s="307"/>
      <c r="D19" s="307"/>
      <c r="E19" s="307"/>
      <c r="F19" s="308"/>
      <c r="G19" s="6"/>
      <c r="H19" s="6"/>
      <c r="I19" s="10"/>
      <c r="J19" s="10"/>
    </row>
    <row r="20" spans="1:19" ht="12.75" customHeight="1" x14ac:dyDescent="0.2">
      <c r="A20" s="100"/>
      <c r="B20" s="108"/>
      <c r="C20" s="172"/>
      <c r="D20" s="110"/>
      <c r="E20" s="110"/>
      <c r="F20" s="173"/>
      <c r="G20" s="24"/>
      <c r="H20" s="6"/>
      <c r="I20" s="85"/>
      <c r="J20" s="85"/>
    </row>
    <row r="21" spans="1:19" ht="12.75" customHeight="1" x14ac:dyDescent="0.2">
      <c r="A21" s="100"/>
      <c r="B21" s="108"/>
      <c r="C21" s="105"/>
      <c r="D21" s="298"/>
      <c r="E21" s="298"/>
      <c r="F21" s="299"/>
      <c r="G21" s="24"/>
      <c r="H21" s="6"/>
      <c r="I21" s="85"/>
      <c r="J21" s="85"/>
    </row>
    <row r="22" spans="1:19" ht="12.75" customHeight="1" x14ac:dyDescent="0.2">
      <c r="A22" s="100"/>
      <c r="B22" s="108"/>
      <c r="C22" s="172"/>
      <c r="D22" s="110"/>
      <c r="E22" s="110"/>
      <c r="F22" s="173"/>
      <c r="G22" s="24"/>
      <c r="H22" s="6"/>
      <c r="I22" s="85"/>
      <c r="J22" s="85"/>
    </row>
    <row r="23" spans="1:19" ht="12.75" customHeight="1" x14ac:dyDescent="0.2">
      <c r="A23" s="100"/>
      <c r="B23" s="108"/>
      <c r="C23" s="282"/>
      <c r="D23" s="283"/>
      <c r="E23" s="283"/>
      <c r="F23" s="284"/>
      <c r="G23" s="24"/>
      <c r="H23" s="6"/>
      <c r="I23" s="10"/>
      <c r="J23" s="85"/>
    </row>
    <row r="24" spans="1:19" ht="12.75" customHeight="1" x14ac:dyDescent="0.2">
      <c r="A24" s="100"/>
      <c r="B24" s="108"/>
      <c r="C24" s="172"/>
      <c r="D24" s="110"/>
      <c r="E24" s="110"/>
      <c r="F24" s="173"/>
      <c r="G24" s="24"/>
      <c r="H24" s="6"/>
      <c r="I24" s="85"/>
      <c r="J24" s="85"/>
    </row>
    <row r="25" spans="1:19" ht="12.75" customHeight="1" x14ac:dyDescent="0.2">
      <c r="A25" s="171"/>
      <c r="B25" s="345"/>
      <c r="C25" s="307"/>
      <c r="D25" s="307"/>
      <c r="E25" s="307"/>
      <c r="F25" s="308"/>
      <c r="G25" s="24"/>
      <c r="H25" s="6"/>
      <c r="I25" s="85"/>
      <c r="J25" s="85"/>
    </row>
    <row r="26" spans="1:19" ht="12.75" customHeight="1" x14ac:dyDescent="0.2">
      <c r="A26" s="100"/>
      <c r="B26" s="108"/>
      <c r="C26" s="172"/>
      <c r="D26" s="110"/>
      <c r="E26" s="110"/>
      <c r="F26" s="173"/>
      <c r="G26" s="24"/>
      <c r="H26" s="6"/>
      <c r="I26" s="85"/>
      <c r="J26" s="85"/>
    </row>
    <row r="27" spans="1:19" ht="12.75" customHeight="1" x14ac:dyDescent="0.2">
      <c r="A27" s="100"/>
      <c r="B27" s="108"/>
      <c r="C27" s="282"/>
      <c r="D27" s="283"/>
      <c r="E27" s="283"/>
      <c r="F27" s="284"/>
      <c r="G27" s="24"/>
      <c r="H27" s="6"/>
      <c r="I27" s="10"/>
      <c r="J27" s="85"/>
    </row>
    <row r="28" spans="1:19" ht="12.75" customHeight="1" x14ac:dyDescent="0.2">
      <c r="A28" s="100"/>
      <c r="B28" s="101"/>
      <c r="C28" s="27"/>
      <c r="D28" s="27"/>
      <c r="E28" s="27"/>
      <c r="F28" s="9"/>
      <c r="G28" s="6"/>
      <c r="H28" s="6"/>
      <c r="I28" s="10"/>
      <c r="J28" s="10"/>
    </row>
    <row r="29" spans="1:19" ht="12.75" customHeight="1" x14ac:dyDescent="0.2">
      <c r="A29" s="100"/>
      <c r="B29" s="101"/>
      <c r="C29" s="27"/>
      <c r="D29" s="27"/>
      <c r="E29" s="27"/>
      <c r="F29" s="9"/>
      <c r="G29" s="6"/>
      <c r="H29" s="6"/>
      <c r="I29" s="10"/>
      <c r="J29" s="10"/>
    </row>
    <row r="30" spans="1:19" ht="12.75" customHeight="1" x14ac:dyDescent="0.2">
      <c r="A30" s="171"/>
      <c r="B30" s="345"/>
      <c r="C30" s="307"/>
      <c r="D30" s="307"/>
      <c r="E30" s="307"/>
      <c r="F30" s="308"/>
      <c r="G30" s="6"/>
      <c r="H30" s="6"/>
      <c r="I30" s="10"/>
      <c r="J30" s="10"/>
      <c r="M30" s="137"/>
      <c r="N30" s="137"/>
      <c r="O30" s="137"/>
      <c r="P30" s="137"/>
      <c r="Q30" s="137"/>
      <c r="R30" s="138"/>
      <c r="S30" s="139"/>
    </row>
    <row r="31" spans="1:19" ht="12.75" customHeight="1" x14ac:dyDescent="0.2">
      <c r="A31" s="100"/>
      <c r="B31" s="108"/>
      <c r="C31" s="27"/>
      <c r="D31" s="27"/>
      <c r="E31" s="27"/>
      <c r="F31" s="9"/>
      <c r="G31" s="6"/>
      <c r="H31" s="6"/>
      <c r="I31" s="10"/>
      <c r="J31" s="85"/>
    </row>
    <row r="32" spans="1:19" ht="12.75" customHeight="1" x14ac:dyDescent="0.2">
      <c r="A32" s="100"/>
      <c r="B32" s="108"/>
      <c r="C32" s="27"/>
      <c r="D32" s="27"/>
      <c r="E32" s="27"/>
      <c r="F32" s="9"/>
      <c r="G32" s="24"/>
      <c r="H32" s="6"/>
      <c r="I32" s="85"/>
      <c r="J32" s="85"/>
      <c r="M32" s="137"/>
      <c r="N32" s="137"/>
      <c r="O32" s="137"/>
      <c r="P32" s="137"/>
      <c r="Q32" s="137"/>
      <c r="R32" s="138"/>
      <c r="S32" s="139"/>
    </row>
    <row r="33" spans="1:19" ht="12.75" customHeight="1" x14ac:dyDescent="0.2">
      <c r="A33" s="100"/>
      <c r="B33" s="105"/>
      <c r="C33" s="27"/>
      <c r="D33" s="27"/>
      <c r="E33" s="27"/>
      <c r="F33" s="9"/>
      <c r="G33" s="6"/>
      <c r="H33" s="6"/>
      <c r="I33" s="82"/>
      <c r="J33" s="85"/>
      <c r="M33" s="141"/>
      <c r="N33" s="126"/>
      <c r="O33" s="127"/>
      <c r="P33" s="127"/>
      <c r="Q33" s="142"/>
      <c r="R33" s="138"/>
      <c r="S33" s="139"/>
    </row>
    <row r="34" spans="1:19" ht="12" x14ac:dyDescent="0.2">
      <c r="A34" s="171"/>
      <c r="B34" s="303"/>
      <c r="C34" s="307"/>
      <c r="D34" s="307"/>
      <c r="E34" s="307"/>
      <c r="F34" s="308"/>
      <c r="G34" s="6"/>
      <c r="H34" s="6"/>
      <c r="I34" s="10"/>
      <c r="J34" s="10"/>
      <c r="M34" s="356"/>
      <c r="N34" s="356"/>
      <c r="O34" s="356"/>
      <c r="P34" s="356"/>
      <c r="Q34" s="356"/>
      <c r="R34" s="138"/>
      <c r="S34" s="139"/>
    </row>
    <row r="35" spans="1:19" ht="12.75" customHeight="1" x14ac:dyDescent="0.2">
      <c r="A35" s="93"/>
      <c r="B35" s="21"/>
      <c r="C35" s="105"/>
      <c r="D35" s="27"/>
      <c r="E35" s="27"/>
      <c r="F35" s="9"/>
      <c r="G35" s="6"/>
      <c r="H35" s="6"/>
      <c r="I35" s="10"/>
      <c r="J35" s="10"/>
    </row>
    <row r="36" spans="1:19" ht="12.75" customHeight="1" x14ac:dyDescent="0.2">
      <c r="A36" s="100"/>
      <c r="B36" s="108"/>
      <c r="C36" s="283"/>
      <c r="D36" s="283"/>
      <c r="E36" s="283"/>
      <c r="F36" s="284"/>
      <c r="G36" s="24"/>
      <c r="H36" s="6"/>
      <c r="I36" s="10"/>
      <c r="J36" s="10"/>
    </row>
    <row r="37" spans="1:19" ht="12.75" customHeight="1" x14ac:dyDescent="0.2">
      <c r="A37" s="100"/>
      <c r="B37" s="101"/>
      <c r="C37" s="105"/>
      <c r="D37" s="27"/>
      <c r="E37" s="27"/>
      <c r="F37" s="9"/>
      <c r="G37" s="6"/>
      <c r="H37" s="6"/>
      <c r="I37" s="10"/>
      <c r="J37" s="10"/>
    </row>
    <row r="38" spans="1:19" ht="12.75" customHeight="1" x14ac:dyDescent="0.2">
      <c r="A38" s="100"/>
      <c r="B38" s="108"/>
      <c r="C38" s="283"/>
      <c r="D38" s="283"/>
      <c r="E38" s="283"/>
      <c r="F38" s="284"/>
      <c r="G38" s="24"/>
      <c r="H38" s="6"/>
      <c r="I38" s="85"/>
      <c r="J38" s="85"/>
    </row>
    <row r="39" spans="1:19" ht="12.75" customHeight="1" x14ac:dyDescent="0.2">
      <c r="A39" s="100"/>
      <c r="B39" s="101"/>
      <c r="C39" s="105"/>
      <c r="D39" s="27"/>
      <c r="E39" s="27"/>
      <c r="F39" s="9"/>
      <c r="G39" s="6"/>
      <c r="H39" s="6"/>
      <c r="I39" s="10"/>
      <c r="J39" s="10"/>
    </row>
    <row r="40" spans="1:19" ht="12" x14ac:dyDescent="0.2">
      <c r="A40" s="171"/>
      <c r="B40" s="303"/>
      <c r="C40" s="307"/>
      <c r="D40" s="307"/>
      <c r="E40" s="307"/>
      <c r="F40" s="308"/>
      <c r="G40" s="24"/>
      <c r="H40" s="6"/>
      <c r="I40" s="82"/>
      <c r="J40" s="85"/>
    </row>
    <row r="41" spans="1:19" ht="12.75" customHeight="1" x14ac:dyDescent="0.2">
      <c r="A41" s="135"/>
      <c r="B41" s="130"/>
      <c r="C41" s="23"/>
      <c r="D41" s="21"/>
      <c r="E41" s="21"/>
      <c r="F41" s="9"/>
      <c r="G41" s="24"/>
      <c r="H41" s="6"/>
      <c r="I41" s="82"/>
      <c r="J41" s="85"/>
    </row>
    <row r="42" spans="1:19" ht="12.75" customHeight="1" x14ac:dyDescent="0.2">
      <c r="A42" s="135"/>
      <c r="B42" s="174"/>
      <c r="D42" s="21"/>
      <c r="E42" s="21"/>
      <c r="F42" s="9"/>
      <c r="G42" s="24"/>
      <c r="H42" s="6"/>
      <c r="I42" s="82"/>
      <c r="J42" s="85"/>
    </row>
    <row r="43" spans="1:19" ht="12.75" customHeight="1" x14ac:dyDescent="0.2">
      <c r="A43" s="135"/>
      <c r="B43" s="130"/>
      <c r="C43" s="23"/>
      <c r="D43" s="21"/>
      <c r="E43" s="21"/>
      <c r="F43" s="9"/>
      <c r="G43" s="24"/>
      <c r="H43" s="6"/>
      <c r="I43" s="82"/>
      <c r="J43" s="85"/>
    </row>
    <row r="44" spans="1:19" ht="12" x14ac:dyDescent="0.2">
      <c r="A44" s="107"/>
      <c r="B44" s="303"/>
      <c r="C44" s="304"/>
      <c r="D44" s="304"/>
      <c r="E44" s="304"/>
      <c r="F44" s="305"/>
      <c r="G44" s="24"/>
      <c r="H44" s="6"/>
      <c r="I44" s="82"/>
      <c r="J44" s="85"/>
    </row>
    <row r="45" spans="1:19" ht="12.75" customHeight="1" x14ac:dyDescent="0.2">
      <c r="A45" s="135"/>
      <c r="B45" s="31"/>
      <c r="C45" s="30"/>
      <c r="D45" s="21"/>
      <c r="E45" s="21"/>
      <c r="F45" s="9"/>
      <c r="G45" s="24"/>
      <c r="H45" s="6"/>
      <c r="I45" s="82"/>
      <c r="J45" s="85"/>
    </row>
    <row r="46" spans="1:19" ht="11.4" x14ac:dyDescent="0.2">
      <c r="A46" s="135"/>
      <c r="B46" s="134"/>
      <c r="C46" s="297"/>
      <c r="D46" s="298"/>
      <c r="E46" s="298"/>
      <c r="F46" s="299"/>
      <c r="G46" s="24"/>
      <c r="H46" s="6"/>
      <c r="I46" s="82"/>
      <c r="J46" s="85"/>
    </row>
    <row r="47" spans="1:19" ht="12.75" customHeight="1" x14ac:dyDescent="0.2">
      <c r="A47" s="135"/>
      <c r="G47" s="24"/>
      <c r="H47" s="6"/>
      <c r="I47" s="82"/>
      <c r="J47" s="85"/>
    </row>
    <row r="48" spans="1:19" ht="12.75" customHeight="1" x14ac:dyDescent="0.2">
      <c r="A48" s="135"/>
      <c r="B48" s="134"/>
      <c r="C48" s="297"/>
      <c r="D48" s="298"/>
      <c r="E48" s="298"/>
      <c r="F48" s="299"/>
      <c r="G48" s="24"/>
      <c r="H48" s="6"/>
      <c r="I48" s="82"/>
      <c r="J48" s="85"/>
    </row>
    <row r="49" spans="1:10" ht="12.75" customHeight="1" x14ac:dyDescent="0.2">
      <c r="A49" s="135"/>
      <c r="C49" s="109"/>
      <c r="D49" s="27"/>
      <c r="G49" s="24"/>
      <c r="H49" s="6"/>
      <c r="I49" s="82"/>
      <c r="J49" s="85"/>
    </row>
    <row r="50" spans="1:10" ht="12.75" customHeight="1" x14ac:dyDescent="0.2">
      <c r="A50" s="107"/>
      <c r="B50" s="104"/>
      <c r="C50" s="14"/>
      <c r="D50" s="14"/>
      <c r="E50" s="14"/>
      <c r="F50" s="155"/>
      <c r="G50" s="24"/>
      <c r="H50" s="6"/>
      <c r="I50" s="82"/>
      <c r="J50" s="85"/>
    </row>
    <row r="51" spans="1:10" ht="12.75" customHeight="1" x14ac:dyDescent="0.2">
      <c r="A51" s="135"/>
      <c r="C51" s="109"/>
      <c r="D51" s="27"/>
      <c r="G51" s="24"/>
      <c r="H51" s="6"/>
      <c r="I51" s="82"/>
      <c r="J51" s="85"/>
    </row>
    <row r="52" spans="1:10" ht="12.75" customHeight="1" x14ac:dyDescent="0.2">
      <c r="A52" s="135"/>
      <c r="B52" s="134"/>
      <c r="C52" s="14"/>
      <c r="D52" s="14"/>
      <c r="E52" s="14"/>
      <c r="F52" s="155"/>
      <c r="G52" s="24"/>
      <c r="H52" s="6"/>
      <c r="I52" s="82"/>
      <c r="J52" s="85"/>
    </row>
    <row r="53" spans="1:10" ht="12.75" customHeight="1" x14ac:dyDescent="0.2">
      <c r="A53" s="107"/>
      <c r="B53" s="104"/>
      <c r="C53" s="14"/>
      <c r="D53" s="14"/>
      <c r="E53" s="14"/>
      <c r="F53" s="155"/>
      <c r="G53" s="24"/>
      <c r="H53" s="6"/>
      <c r="I53" s="82"/>
      <c r="J53" s="85"/>
    </row>
    <row r="54" spans="1:10" ht="12.75" customHeight="1" x14ac:dyDescent="0.2">
      <c r="A54" s="135"/>
      <c r="C54" s="109"/>
      <c r="D54" s="27"/>
      <c r="G54" s="24"/>
      <c r="H54" s="6"/>
      <c r="I54" s="82"/>
      <c r="J54" s="85"/>
    </row>
    <row r="55" spans="1:10" ht="12.75" customHeight="1" x14ac:dyDescent="0.2">
      <c r="A55" s="135"/>
      <c r="B55" s="134"/>
      <c r="C55" s="14"/>
      <c r="D55" s="14"/>
      <c r="E55" s="14"/>
      <c r="F55" s="155"/>
      <c r="G55" s="24"/>
      <c r="H55" s="6"/>
      <c r="I55" s="82"/>
      <c r="J55" s="85"/>
    </row>
    <row r="56" spans="1:10" ht="12.75" customHeight="1" x14ac:dyDescent="0.2">
      <c r="A56" s="135"/>
      <c r="B56" s="133"/>
      <c r="E56" s="128"/>
      <c r="F56" s="129"/>
      <c r="G56" s="24"/>
      <c r="H56" s="6"/>
      <c r="I56" s="82"/>
      <c r="J56" s="85"/>
    </row>
    <row r="57" spans="1:10" ht="12.75" customHeight="1" x14ac:dyDescent="0.2">
      <c r="A57" s="5"/>
      <c r="B57" s="88" t="s">
        <v>195</v>
      </c>
      <c r="C57" s="27"/>
      <c r="D57" s="27"/>
      <c r="E57" s="88"/>
      <c r="F57" s="9"/>
      <c r="G57" s="6"/>
      <c r="H57" s="6"/>
      <c r="I57" s="82"/>
      <c r="J57" s="82"/>
    </row>
    <row r="58" spans="1:10" ht="12" customHeight="1" x14ac:dyDescent="0.2">
      <c r="A58" s="5"/>
      <c r="B58" s="303" t="s">
        <v>196</v>
      </c>
      <c r="C58" s="307"/>
      <c r="D58" s="307"/>
      <c r="E58" s="307"/>
      <c r="F58" s="308"/>
      <c r="G58" s="6"/>
      <c r="H58" s="6"/>
      <c r="I58" s="82"/>
      <c r="J58" s="82"/>
    </row>
    <row r="59" spans="1:10" ht="12.75" customHeight="1" x14ac:dyDescent="0.25">
      <c r="A59" s="5"/>
      <c r="B59" s="18"/>
      <c r="C59" s="15"/>
      <c r="D59" s="15"/>
      <c r="E59" s="15"/>
      <c r="F59" s="16"/>
      <c r="G59" s="6"/>
      <c r="H59" s="6"/>
      <c r="I59" s="82"/>
      <c r="J59" s="82"/>
    </row>
    <row r="60" spans="1:10" ht="12.75" customHeight="1" x14ac:dyDescent="0.25">
      <c r="A60" s="11"/>
      <c r="B60" s="352" t="s">
        <v>149</v>
      </c>
      <c r="C60" s="353"/>
      <c r="D60" s="353"/>
      <c r="E60" s="353"/>
      <c r="F60" s="353"/>
      <c r="G60" s="353"/>
      <c r="H60" s="353"/>
      <c r="I60" s="354"/>
      <c r="J60" s="270"/>
    </row>
  </sheetData>
  <sheetProtection algorithmName="SHA-512" hashValue="5Dyy1Y7Nt3ofcW9yIknbBzPgGCblLcznTJNv3I5kvLutco3+MnBdgxBUHl7G2dmaccKYqAjOcttArlBkUWsmUg==" saltValue="P78ojNIxNuehov4nSC8wew==" spinCount="100000" sheet="1" objects="1" scenarios="1"/>
  <mergeCells count="27">
    <mergeCell ref="B58:F58"/>
    <mergeCell ref="B60:I60"/>
    <mergeCell ref="B17:F17"/>
    <mergeCell ref="M34:Q34"/>
    <mergeCell ref="C36:F36"/>
    <mergeCell ref="C38:F38"/>
    <mergeCell ref="B40:F40"/>
    <mergeCell ref="B44:F44"/>
    <mergeCell ref="C46:F46"/>
    <mergeCell ref="C23:F23"/>
    <mergeCell ref="B25:F25"/>
    <mergeCell ref="C27:F27"/>
    <mergeCell ref="B30:F30"/>
    <mergeCell ref="B34:F34"/>
    <mergeCell ref="C48:F48"/>
    <mergeCell ref="D21:F21"/>
    <mergeCell ref="A3:J3"/>
    <mergeCell ref="A5:A6"/>
    <mergeCell ref="B5:F6"/>
    <mergeCell ref="G5:G6"/>
    <mergeCell ref="H5:H6"/>
    <mergeCell ref="B19:F19"/>
    <mergeCell ref="B9:F9"/>
    <mergeCell ref="B11:F11"/>
    <mergeCell ref="C13:F13"/>
    <mergeCell ref="B15:F15"/>
    <mergeCell ref="D16:F16"/>
  </mergeCells>
  <pageMargins left="0.59055118110236227" right="0.39370078740157483" top="0.39370078740157483" bottom="1.1811023622047245" header="0" footer="0.31496062992125984"/>
  <pageSetup paperSize="9" scale="95" fitToHeight="0" orientation="portrait" r:id="rId1"/>
  <colBreaks count="1" manualBreakCount="1">
    <brk id="10" max="71"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S60"/>
  <sheetViews>
    <sheetView view="pageBreakPreview" zoomScaleNormal="100" zoomScaleSheetLayoutView="100" workbookViewId="0">
      <pane ySplit="6" topLeftCell="A25" activePane="bottomLeft" state="frozen"/>
      <selection activeCell="M28" sqref="M28"/>
      <selection pane="bottomLeft" activeCell="M52" sqref="M52"/>
    </sheetView>
  </sheetViews>
  <sheetFormatPr defaultColWidth="9.109375" defaultRowHeight="12.75" customHeight="1" x14ac:dyDescent="0.2"/>
  <cols>
    <col min="1" max="1" width="6.6640625" style="14" customWidth="1"/>
    <col min="2" max="2" width="3.6640625" style="3" customWidth="1"/>
    <col min="3" max="3" width="4.109375" style="3" customWidth="1"/>
    <col min="4" max="5" width="3.6640625" style="3" customWidth="1"/>
    <col min="6" max="6" width="40.6640625" style="3" customWidth="1"/>
    <col min="7" max="7" width="6.6640625" style="4" customWidth="1"/>
    <col min="8" max="8" width="7.6640625" style="4" customWidth="1"/>
    <col min="9" max="9" width="10.6640625" style="80" customWidth="1"/>
    <col min="10" max="10" width="11" style="80" customWidth="1"/>
    <col min="11" max="16384" width="9.109375" style="3"/>
  </cols>
  <sheetData>
    <row r="1" spans="1:10" ht="12.75" customHeight="1" x14ac:dyDescent="0.25">
      <c r="A1" s="149" t="str">
        <f>'1700'!A1</f>
        <v>CONTRACT NO.:  FP004</v>
      </c>
      <c r="B1" s="32"/>
      <c r="C1" s="32"/>
      <c r="D1" s="32"/>
      <c r="E1" s="32"/>
      <c r="F1" s="32"/>
      <c r="G1" s="1"/>
      <c r="H1" s="1"/>
    </row>
    <row r="2" spans="1:10" ht="12.75" customHeight="1" x14ac:dyDescent="0.25">
      <c r="A2" s="149"/>
      <c r="B2" s="32"/>
      <c r="C2" s="32"/>
      <c r="D2" s="32"/>
      <c r="E2" s="32"/>
      <c r="F2" s="32"/>
      <c r="G2" s="1"/>
      <c r="H2" s="1"/>
    </row>
    <row r="3" spans="1:10" ht="12" x14ac:dyDescent="0.25">
      <c r="A3" s="296" t="str">
        <f>'1700'!A3:J3</f>
        <v>FINETOWN PROPER: ROAD D (431m) AND SIMMONDS &amp; WILSON STREET (639m)</v>
      </c>
      <c r="B3" s="296"/>
      <c r="C3" s="296"/>
      <c r="D3" s="296"/>
      <c r="E3" s="296"/>
      <c r="F3" s="296"/>
      <c r="G3" s="296"/>
      <c r="H3" s="296"/>
      <c r="I3" s="296"/>
      <c r="J3" s="296"/>
    </row>
    <row r="4" spans="1:10" ht="12.75" customHeight="1" x14ac:dyDescent="0.25">
      <c r="A4" s="150"/>
      <c r="B4" s="20"/>
      <c r="C4" s="20"/>
      <c r="D4" s="20"/>
      <c r="E4" s="20"/>
      <c r="F4" s="20"/>
      <c r="G4" s="20"/>
      <c r="H4" s="20"/>
      <c r="I4" s="81"/>
      <c r="J4" s="81"/>
    </row>
    <row r="5" spans="1:10" s="26" customFormat="1" ht="12.75" customHeight="1" x14ac:dyDescent="0.25">
      <c r="A5" s="288" t="s">
        <v>0</v>
      </c>
      <c r="B5" s="324" t="s">
        <v>1</v>
      </c>
      <c r="C5" s="325"/>
      <c r="D5" s="325"/>
      <c r="E5" s="325"/>
      <c r="F5" s="326"/>
      <c r="G5" s="330" t="s">
        <v>2</v>
      </c>
      <c r="H5" s="330" t="s">
        <v>3</v>
      </c>
      <c r="I5" s="159" t="s">
        <v>4</v>
      </c>
      <c r="J5" s="159" t="s">
        <v>5</v>
      </c>
    </row>
    <row r="6" spans="1:10" s="26" customFormat="1" ht="12.75" customHeight="1" x14ac:dyDescent="0.25">
      <c r="A6" s="289"/>
      <c r="B6" s="327"/>
      <c r="C6" s="328"/>
      <c r="D6" s="328"/>
      <c r="E6" s="328"/>
      <c r="F6" s="329"/>
      <c r="G6" s="331"/>
      <c r="H6" s="331"/>
      <c r="I6" s="160" t="s">
        <v>6</v>
      </c>
      <c r="J6" s="160" t="s">
        <v>6</v>
      </c>
    </row>
    <row r="7" spans="1:10" ht="12.75" customHeight="1" x14ac:dyDescent="0.2">
      <c r="A7" s="73"/>
      <c r="B7" s="7"/>
      <c r="C7" s="8"/>
      <c r="D7" s="8"/>
      <c r="E7" s="8"/>
      <c r="F7" s="9"/>
      <c r="G7" s="6"/>
      <c r="H7" s="6"/>
      <c r="I7" s="82"/>
      <c r="J7" s="82"/>
    </row>
    <row r="8" spans="1:10" ht="12.75" customHeight="1" x14ac:dyDescent="0.2">
      <c r="A8" s="6"/>
      <c r="B8" s="88" t="s">
        <v>205</v>
      </c>
      <c r="C8" s="27"/>
      <c r="D8" s="27"/>
      <c r="E8" s="88"/>
      <c r="F8" s="9"/>
      <c r="G8" s="6"/>
      <c r="H8" s="6"/>
      <c r="I8" s="10"/>
      <c r="J8" s="10"/>
    </row>
    <row r="9" spans="1:10" ht="12" x14ac:dyDescent="0.25">
      <c r="A9" s="254"/>
      <c r="B9" s="303" t="s">
        <v>206</v>
      </c>
      <c r="C9" s="307"/>
      <c r="D9" s="307"/>
      <c r="E9" s="307"/>
      <c r="F9" s="308"/>
      <c r="G9" s="6"/>
      <c r="H9" s="6"/>
      <c r="I9" s="10"/>
      <c r="J9" s="10"/>
    </row>
    <row r="10" spans="1:10" ht="12.75" customHeight="1" x14ac:dyDescent="0.2">
      <c r="A10" s="107"/>
      <c r="B10" s="104"/>
      <c r="C10" s="96"/>
      <c r="D10" s="96"/>
      <c r="E10" s="96"/>
      <c r="F10" s="9"/>
      <c r="G10" s="6"/>
      <c r="H10" s="6"/>
      <c r="I10" s="10"/>
      <c r="J10" s="10"/>
    </row>
    <row r="11" spans="1:10" ht="37.5" customHeight="1" x14ac:dyDescent="0.2">
      <c r="A11" s="171" t="s">
        <v>207</v>
      </c>
      <c r="B11" s="303" t="s">
        <v>208</v>
      </c>
      <c r="C11" s="307"/>
      <c r="D11" s="307"/>
      <c r="E11" s="307"/>
      <c r="F11" s="308"/>
      <c r="G11" s="24"/>
      <c r="H11" s="6"/>
      <c r="I11" s="10"/>
      <c r="J11" s="85"/>
    </row>
    <row r="12" spans="1:10" ht="12.75" customHeight="1" x14ac:dyDescent="0.2">
      <c r="A12" s="112"/>
      <c r="B12" s="101"/>
      <c r="C12" s="96"/>
      <c r="D12" s="96"/>
      <c r="E12" s="96"/>
      <c r="F12" s="9"/>
      <c r="G12" s="6"/>
      <c r="H12" s="6"/>
      <c r="I12" s="10"/>
      <c r="J12" s="10"/>
    </row>
    <row r="13" spans="1:10" ht="12" x14ac:dyDescent="0.2">
      <c r="A13" s="171"/>
      <c r="B13" s="108" t="s">
        <v>10</v>
      </c>
      <c r="C13" s="282" t="s">
        <v>209</v>
      </c>
      <c r="D13" s="283"/>
      <c r="E13" s="283"/>
      <c r="F13" s="284"/>
      <c r="G13" s="24"/>
      <c r="H13" s="6"/>
      <c r="I13" s="10"/>
      <c r="J13" s="10"/>
    </row>
    <row r="14" spans="1:10" ht="12.75" customHeight="1" x14ac:dyDescent="0.2">
      <c r="A14" s="6"/>
      <c r="B14" s="7"/>
      <c r="F14" s="9"/>
      <c r="G14" s="6"/>
      <c r="H14" s="89"/>
      <c r="I14" s="10"/>
      <c r="J14" s="10"/>
    </row>
    <row r="15" spans="1:10" ht="13.2" x14ac:dyDescent="0.2">
      <c r="A15" s="171"/>
      <c r="C15" s="105" t="s">
        <v>23</v>
      </c>
      <c r="D15" s="298" t="s">
        <v>210</v>
      </c>
      <c r="E15" s="298"/>
      <c r="F15" s="299"/>
      <c r="G15" s="24" t="s">
        <v>154</v>
      </c>
      <c r="H15" s="6">
        <f>2+2</f>
        <v>4</v>
      </c>
      <c r="I15" s="264"/>
      <c r="J15" s="264"/>
    </row>
    <row r="16" spans="1:10" ht="12.75" customHeight="1" x14ac:dyDescent="0.2">
      <c r="A16" s="100"/>
      <c r="B16" s="108"/>
      <c r="C16" s="172"/>
      <c r="D16" s="283"/>
      <c r="E16" s="283"/>
      <c r="F16" s="284"/>
      <c r="G16" s="24"/>
      <c r="H16" s="6"/>
      <c r="I16" s="85"/>
      <c r="J16" s="85"/>
    </row>
    <row r="17" spans="1:19" ht="12.75" customHeight="1" x14ac:dyDescent="0.2">
      <c r="A17" s="171" t="s">
        <v>211</v>
      </c>
      <c r="B17" s="303" t="s">
        <v>212</v>
      </c>
      <c r="C17" s="307"/>
      <c r="D17" s="307"/>
      <c r="E17" s="307"/>
      <c r="F17" s="308"/>
      <c r="G17" s="24"/>
      <c r="H17" s="6"/>
      <c r="I17" s="10"/>
      <c r="J17" s="10"/>
    </row>
    <row r="18" spans="1:19" ht="12.75" customHeight="1" x14ac:dyDescent="0.2">
      <c r="A18" s="100"/>
      <c r="B18" s="108"/>
      <c r="C18" s="172"/>
      <c r="D18" s="110"/>
      <c r="E18" s="110"/>
      <c r="F18" s="173"/>
      <c r="G18" s="24"/>
      <c r="H18" s="6"/>
      <c r="I18" s="85"/>
      <c r="J18" s="85"/>
    </row>
    <row r="19" spans="1:19" ht="12.75" customHeight="1" x14ac:dyDescent="0.2">
      <c r="A19" s="171"/>
      <c r="B19" s="108" t="s">
        <v>10</v>
      </c>
      <c r="C19" s="282" t="s">
        <v>276</v>
      </c>
      <c r="D19" s="283"/>
      <c r="E19" s="283"/>
      <c r="F19" s="284"/>
      <c r="G19" s="24"/>
      <c r="H19" s="6"/>
      <c r="I19" s="10"/>
      <c r="J19" s="10"/>
    </row>
    <row r="20" spans="1:19" ht="12.75" customHeight="1" x14ac:dyDescent="0.2">
      <c r="A20" s="100"/>
      <c r="B20" s="108"/>
      <c r="C20" s="172"/>
      <c r="D20" s="110"/>
      <c r="E20" s="110"/>
      <c r="F20" s="173"/>
      <c r="G20" s="24"/>
      <c r="H20" s="6"/>
      <c r="I20" s="85"/>
      <c r="J20" s="85"/>
    </row>
    <row r="21" spans="1:19" ht="12.75" customHeight="1" x14ac:dyDescent="0.2">
      <c r="A21" s="100"/>
      <c r="B21" s="108"/>
      <c r="C21" s="105" t="s">
        <v>62</v>
      </c>
      <c r="D21" s="298" t="s">
        <v>213</v>
      </c>
      <c r="E21" s="298"/>
      <c r="F21" s="299"/>
      <c r="G21" s="24" t="s">
        <v>154</v>
      </c>
      <c r="H21" s="6">
        <f>2+2</f>
        <v>4</v>
      </c>
      <c r="I21" s="264"/>
      <c r="J21" s="264"/>
    </row>
    <row r="22" spans="1:19" ht="12.75" customHeight="1" x14ac:dyDescent="0.2">
      <c r="A22" s="100"/>
      <c r="B22" s="108"/>
      <c r="C22" s="172"/>
      <c r="D22" s="110"/>
      <c r="E22" s="110"/>
      <c r="F22" s="173"/>
      <c r="G22" s="24"/>
      <c r="H22" s="6"/>
      <c r="I22" s="85"/>
      <c r="J22" s="85"/>
    </row>
    <row r="23" spans="1:19" ht="27" customHeight="1" x14ac:dyDescent="0.2">
      <c r="A23" s="100"/>
      <c r="B23" s="108" t="s">
        <v>12</v>
      </c>
      <c r="C23" s="282" t="s">
        <v>214</v>
      </c>
      <c r="D23" s="283"/>
      <c r="E23" s="283"/>
      <c r="F23" s="284"/>
      <c r="G23" s="24"/>
      <c r="H23" s="6"/>
      <c r="I23" s="10"/>
      <c r="J23" s="85"/>
    </row>
    <row r="24" spans="1:19" ht="12.75" customHeight="1" x14ac:dyDescent="0.2">
      <c r="A24" s="100"/>
      <c r="B24" s="108"/>
      <c r="C24" s="172"/>
      <c r="D24" s="110"/>
      <c r="E24" s="110"/>
      <c r="F24" s="173"/>
      <c r="G24" s="24"/>
      <c r="H24" s="6"/>
      <c r="I24" s="85"/>
      <c r="J24" s="85"/>
    </row>
    <row r="25" spans="1:19" ht="12.75" customHeight="1" x14ac:dyDescent="0.2">
      <c r="A25" s="171"/>
      <c r="B25" s="27"/>
      <c r="C25" s="105" t="s">
        <v>85</v>
      </c>
      <c r="D25" s="298" t="s">
        <v>213</v>
      </c>
      <c r="E25" s="298"/>
      <c r="F25" s="299"/>
      <c r="G25" s="24" t="s">
        <v>154</v>
      </c>
      <c r="H25" s="6">
        <f>2+2</f>
        <v>4</v>
      </c>
      <c r="I25" s="264"/>
      <c r="J25" s="264"/>
    </row>
    <row r="26" spans="1:19" ht="12.75" customHeight="1" x14ac:dyDescent="0.2">
      <c r="A26" s="100"/>
      <c r="B26" s="108"/>
      <c r="C26" s="172"/>
      <c r="D26" s="110"/>
      <c r="E26" s="110"/>
      <c r="F26" s="173"/>
      <c r="G26" s="24"/>
      <c r="H26" s="6"/>
      <c r="I26" s="85"/>
      <c r="J26" s="85"/>
    </row>
    <row r="27" spans="1:19" ht="12.75" customHeight="1" x14ac:dyDescent="0.25">
      <c r="A27" s="262"/>
      <c r="B27" s="303"/>
      <c r="C27" s="307"/>
      <c r="D27" s="307"/>
      <c r="E27" s="307"/>
      <c r="F27" s="308"/>
      <c r="G27" s="24"/>
      <c r="H27" s="6"/>
      <c r="I27" s="10"/>
      <c r="J27" s="85"/>
    </row>
    <row r="28" spans="1:19" ht="12.75" customHeight="1" x14ac:dyDescent="0.2">
      <c r="A28" s="100"/>
      <c r="B28" s="101"/>
      <c r="C28" s="27"/>
      <c r="D28" s="27"/>
      <c r="E28" s="27"/>
      <c r="F28" s="9"/>
      <c r="G28" s="6"/>
      <c r="H28" s="6"/>
      <c r="I28" s="10"/>
      <c r="J28" s="10"/>
    </row>
    <row r="29" spans="1:19" ht="12.75" customHeight="1" x14ac:dyDescent="0.3">
      <c r="A29" s="100"/>
      <c r="B29" s="108"/>
      <c r="C29" s="364"/>
      <c r="D29" s="364"/>
      <c r="E29" s="364"/>
      <c r="F29" s="365"/>
      <c r="G29" s="132"/>
      <c r="H29" s="6"/>
      <c r="I29" s="10"/>
      <c r="J29" s="85"/>
    </row>
    <row r="30" spans="1:19" ht="12.75" customHeight="1" x14ac:dyDescent="0.2">
      <c r="A30" s="171"/>
      <c r="B30" s="240"/>
      <c r="C30" s="96"/>
      <c r="D30" s="96"/>
      <c r="E30" s="96"/>
      <c r="F30" s="239"/>
      <c r="G30" s="6"/>
      <c r="H30" s="6"/>
      <c r="I30" s="10"/>
      <c r="J30" s="10"/>
      <c r="M30" s="137"/>
      <c r="N30" s="137"/>
      <c r="O30" s="137"/>
      <c r="P30" s="137"/>
      <c r="Q30" s="137"/>
      <c r="R30" s="138"/>
      <c r="S30" s="139"/>
    </row>
    <row r="31" spans="1:19" ht="12.75" customHeight="1" x14ac:dyDescent="0.2">
      <c r="A31" s="100"/>
      <c r="B31" s="108"/>
      <c r="C31" s="105"/>
      <c r="D31" s="283"/>
      <c r="E31" s="283"/>
      <c r="F31" s="284"/>
      <c r="G31" s="6"/>
      <c r="H31" s="6"/>
      <c r="I31" s="10"/>
      <c r="J31" s="85"/>
    </row>
    <row r="32" spans="1:19" ht="12.75" customHeight="1" x14ac:dyDescent="0.2">
      <c r="A32" s="100"/>
      <c r="B32" s="108"/>
      <c r="C32" s="27"/>
      <c r="D32" s="27"/>
      <c r="E32" s="27"/>
      <c r="F32" s="9"/>
      <c r="G32" s="24"/>
      <c r="H32" s="6"/>
      <c r="I32" s="85"/>
      <c r="J32" s="85"/>
      <c r="M32" s="137"/>
      <c r="N32" s="137"/>
      <c r="O32" s="137"/>
      <c r="P32" s="137"/>
      <c r="Q32" s="137"/>
      <c r="R32" s="138"/>
      <c r="S32" s="139"/>
    </row>
    <row r="33" spans="1:19" ht="12.75" customHeight="1" x14ac:dyDescent="0.2">
      <c r="A33" s="100"/>
      <c r="B33" s="105"/>
      <c r="C33" s="27"/>
      <c r="D33" s="27"/>
      <c r="E33" s="27"/>
      <c r="F33" s="9"/>
      <c r="G33" s="6"/>
      <c r="H33" s="6"/>
      <c r="I33" s="82"/>
      <c r="J33" s="85"/>
      <c r="M33" s="141"/>
      <c r="N33" s="126"/>
      <c r="O33" s="127"/>
      <c r="P33" s="127"/>
      <c r="Q33" s="142"/>
      <c r="R33" s="138"/>
      <c r="S33" s="139"/>
    </row>
    <row r="34" spans="1:19" ht="12" x14ac:dyDescent="0.2">
      <c r="A34" s="171"/>
      <c r="B34" s="303"/>
      <c r="C34" s="307"/>
      <c r="D34" s="307"/>
      <c r="E34" s="307"/>
      <c r="F34" s="308"/>
      <c r="G34" s="6"/>
      <c r="H34" s="6"/>
      <c r="I34" s="10"/>
      <c r="J34" s="10"/>
      <c r="M34" s="356"/>
      <c r="N34" s="356"/>
      <c r="O34" s="356"/>
      <c r="P34" s="356"/>
      <c r="Q34" s="356"/>
      <c r="R34" s="138"/>
      <c r="S34" s="139"/>
    </row>
    <row r="35" spans="1:19" ht="12.75" customHeight="1" x14ac:dyDescent="0.2">
      <c r="A35" s="93"/>
      <c r="B35" s="21"/>
      <c r="C35" s="105"/>
      <c r="D35" s="27"/>
      <c r="E35" s="27"/>
      <c r="F35" s="9"/>
      <c r="G35" s="6"/>
      <c r="H35" s="6"/>
      <c r="I35" s="10"/>
      <c r="J35" s="10"/>
    </row>
    <row r="36" spans="1:19" ht="12.75" customHeight="1" x14ac:dyDescent="0.2">
      <c r="A36" s="100"/>
      <c r="B36" s="108"/>
      <c r="C36" s="283"/>
      <c r="D36" s="283"/>
      <c r="E36" s="283"/>
      <c r="F36" s="284"/>
      <c r="G36" s="24"/>
      <c r="H36" s="6"/>
      <c r="I36" s="10"/>
      <c r="J36" s="10"/>
    </row>
    <row r="37" spans="1:19" ht="12.75" customHeight="1" x14ac:dyDescent="0.2">
      <c r="A37" s="100"/>
      <c r="B37" s="101"/>
      <c r="C37" s="105"/>
      <c r="D37" s="27"/>
      <c r="E37" s="27"/>
      <c r="F37" s="9"/>
      <c r="G37" s="6"/>
      <c r="H37" s="6"/>
      <c r="I37" s="10"/>
      <c r="J37" s="10"/>
    </row>
    <row r="38" spans="1:19" ht="12.75" customHeight="1" x14ac:dyDescent="0.2">
      <c r="A38" s="100"/>
      <c r="B38" s="108"/>
      <c r="C38" s="283"/>
      <c r="D38" s="283"/>
      <c r="E38" s="283"/>
      <c r="F38" s="284"/>
      <c r="G38" s="24"/>
      <c r="H38" s="6"/>
      <c r="I38" s="85"/>
      <c r="J38" s="85"/>
    </row>
    <row r="39" spans="1:19" ht="12.75" customHeight="1" x14ac:dyDescent="0.2">
      <c r="A39" s="100"/>
      <c r="B39" s="101"/>
      <c r="C39" s="105"/>
      <c r="D39" s="27"/>
      <c r="E39" s="27"/>
      <c r="F39" s="9"/>
      <c r="G39" s="6"/>
      <c r="H39" s="6"/>
      <c r="I39" s="10"/>
      <c r="J39" s="10"/>
    </row>
    <row r="40" spans="1:19" ht="12" x14ac:dyDescent="0.2">
      <c r="A40" s="171"/>
      <c r="B40" s="303"/>
      <c r="C40" s="307"/>
      <c r="D40" s="307"/>
      <c r="E40" s="307"/>
      <c r="F40" s="308"/>
      <c r="G40" s="24"/>
      <c r="H40" s="6"/>
      <c r="I40" s="82"/>
      <c r="J40" s="85"/>
    </row>
    <row r="41" spans="1:19" ht="12.75" customHeight="1" x14ac:dyDescent="0.2">
      <c r="A41" s="135"/>
      <c r="B41" s="130"/>
      <c r="C41" s="23"/>
      <c r="D41" s="21"/>
      <c r="E41" s="21"/>
      <c r="F41" s="9"/>
      <c r="G41" s="24"/>
      <c r="H41" s="6"/>
      <c r="I41" s="82"/>
      <c r="J41" s="85"/>
    </row>
    <row r="42" spans="1:19" ht="12.75" customHeight="1" x14ac:dyDescent="0.2">
      <c r="A42" s="135"/>
      <c r="B42" s="130"/>
      <c r="C42" s="23"/>
      <c r="D42" s="21"/>
      <c r="E42" s="21"/>
      <c r="F42" s="9"/>
      <c r="G42" s="24"/>
      <c r="H42" s="6"/>
      <c r="I42" s="82"/>
      <c r="J42" s="85"/>
    </row>
    <row r="43" spans="1:19" ht="12.75" customHeight="1" x14ac:dyDescent="0.2">
      <c r="A43" s="135"/>
      <c r="B43" s="174"/>
      <c r="D43" s="21"/>
      <c r="E43" s="21"/>
      <c r="F43" s="9"/>
      <c r="G43" s="24"/>
      <c r="H43" s="6"/>
      <c r="I43" s="82"/>
      <c r="J43" s="85"/>
    </row>
    <row r="44" spans="1:19" ht="12.75" customHeight="1" x14ac:dyDescent="0.2">
      <c r="A44" s="135"/>
      <c r="B44" s="130"/>
      <c r="C44" s="23"/>
      <c r="D44" s="21"/>
      <c r="E44" s="21"/>
      <c r="F44" s="9"/>
      <c r="G44" s="24"/>
      <c r="H44" s="6"/>
      <c r="I44" s="82"/>
      <c r="J44" s="85"/>
    </row>
    <row r="45" spans="1:19" ht="12" x14ac:dyDescent="0.2">
      <c r="A45" s="107"/>
      <c r="B45" s="303"/>
      <c r="C45" s="304"/>
      <c r="D45" s="304"/>
      <c r="E45" s="304"/>
      <c r="F45" s="305"/>
      <c r="G45" s="24"/>
      <c r="H45" s="6"/>
      <c r="I45" s="82"/>
      <c r="J45" s="85"/>
    </row>
    <row r="46" spans="1:19" ht="12" x14ac:dyDescent="0.2">
      <c r="A46" s="107"/>
      <c r="B46" s="205"/>
      <c r="C46" s="206"/>
      <c r="D46" s="206"/>
      <c r="E46" s="206"/>
      <c r="F46" s="207"/>
      <c r="G46" s="24"/>
      <c r="H46" s="6"/>
      <c r="I46" s="82"/>
      <c r="J46" s="85"/>
    </row>
    <row r="47" spans="1:19" ht="12" x14ac:dyDescent="0.2">
      <c r="A47" s="107"/>
      <c r="B47" s="205"/>
      <c r="C47" s="206"/>
      <c r="D47" s="206"/>
      <c r="E47" s="206"/>
      <c r="F47" s="207"/>
      <c r="G47" s="24"/>
      <c r="H47" s="6"/>
      <c r="I47" s="82"/>
      <c r="J47" s="85"/>
    </row>
    <row r="48" spans="1:19" ht="12" x14ac:dyDescent="0.2">
      <c r="A48" s="107"/>
      <c r="B48" s="205"/>
      <c r="C48" s="206"/>
      <c r="D48" s="206"/>
      <c r="E48" s="206"/>
      <c r="F48" s="207"/>
      <c r="G48" s="24"/>
      <c r="H48" s="6"/>
      <c r="I48" s="82"/>
      <c r="J48" s="85"/>
    </row>
    <row r="49" spans="1:10" ht="12.75" customHeight="1" x14ac:dyDescent="0.2">
      <c r="A49" s="135"/>
      <c r="B49" s="31"/>
      <c r="C49" s="30"/>
      <c r="D49" s="21"/>
      <c r="E49" s="21"/>
      <c r="F49" s="9"/>
      <c r="G49" s="24"/>
      <c r="H49" s="6"/>
      <c r="I49" s="82"/>
      <c r="J49" s="85"/>
    </row>
    <row r="50" spans="1:10" ht="11.4" x14ac:dyDescent="0.2">
      <c r="A50" s="135"/>
      <c r="B50" s="134"/>
      <c r="C50" s="297"/>
      <c r="D50" s="298"/>
      <c r="E50" s="298"/>
      <c r="F50" s="299"/>
      <c r="G50" s="24"/>
      <c r="H50" s="6"/>
      <c r="I50" s="82"/>
      <c r="J50" s="85"/>
    </row>
    <row r="51" spans="1:10" ht="12.75" customHeight="1" x14ac:dyDescent="0.2">
      <c r="A51" s="135"/>
      <c r="G51" s="24"/>
      <c r="H51" s="6"/>
      <c r="I51" s="82"/>
      <c r="J51" s="85"/>
    </row>
    <row r="52" spans="1:10" ht="12.75" customHeight="1" x14ac:dyDescent="0.2">
      <c r="A52" s="135"/>
      <c r="B52" s="134"/>
      <c r="C52" s="297"/>
      <c r="D52" s="298"/>
      <c r="E52" s="298"/>
      <c r="F52" s="299"/>
      <c r="G52" s="24"/>
      <c r="H52" s="6"/>
      <c r="I52" s="82"/>
      <c r="J52" s="85"/>
    </row>
    <row r="53" spans="1:10" ht="12.75" customHeight="1" x14ac:dyDescent="0.2">
      <c r="A53" s="135"/>
      <c r="C53" s="109"/>
      <c r="D53" s="27"/>
      <c r="G53" s="24"/>
      <c r="H53" s="6"/>
      <c r="I53" s="82"/>
      <c r="J53" s="85"/>
    </row>
    <row r="54" spans="1:10" ht="12.75" customHeight="1" x14ac:dyDescent="0.2">
      <c r="A54" s="135"/>
      <c r="C54" s="109"/>
      <c r="D54" s="27"/>
      <c r="G54" s="24"/>
      <c r="H54" s="6"/>
      <c r="I54" s="82"/>
      <c r="J54" s="85"/>
    </row>
    <row r="55" spans="1:10" ht="12.75" customHeight="1" x14ac:dyDescent="0.2">
      <c r="A55" s="135"/>
      <c r="B55" s="134"/>
      <c r="C55" s="14"/>
      <c r="D55" s="14"/>
      <c r="E55" s="14"/>
      <c r="F55" s="155"/>
      <c r="G55" s="24"/>
      <c r="H55" s="6"/>
      <c r="I55" s="82"/>
      <c r="J55" s="85"/>
    </row>
    <row r="56" spans="1:10" ht="12.75" customHeight="1" x14ac:dyDescent="0.2">
      <c r="A56" s="135"/>
      <c r="B56" s="133"/>
      <c r="E56" s="128"/>
      <c r="F56" s="129"/>
      <c r="G56" s="24"/>
      <c r="H56" s="6"/>
      <c r="I56" s="82"/>
      <c r="J56" s="85"/>
    </row>
    <row r="57" spans="1:10" ht="12.75" customHeight="1" x14ac:dyDescent="0.2">
      <c r="A57" s="5"/>
      <c r="B57" s="88" t="s">
        <v>205</v>
      </c>
      <c r="C57" s="27"/>
      <c r="D57" s="27"/>
      <c r="E57" s="88"/>
      <c r="F57" s="9"/>
      <c r="G57" s="6"/>
      <c r="H57" s="6"/>
      <c r="I57" s="82"/>
      <c r="J57" s="82"/>
    </row>
    <row r="58" spans="1:10" ht="12" customHeight="1" x14ac:dyDescent="0.2">
      <c r="A58" s="5"/>
      <c r="B58" s="303" t="s">
        <v>206</v>
      </c>
      <c r="C58" s="307"/>
      <c r="D58" s="307"/>
      <c r="E58" s="307"/>
      <c r="F58" s="308"/>
      <c r="G58" s="6"/>
      <c r="H58" s="6"/>
      <c r="I58" s="82"/>
      <c r="J58" s="82"/>
    </row>
    <row r="59" spans="1:10" ht="12.75" customHeight="1" x14ac:dyDescent="0.25">
      <c r="A59" s="5"/>
      <c r="B59" s="18"/>
      <c r="C59" s="15"/>
      <c r="D59" s="15"/>
      <c r="E59" s="15"/>
      <c r="F59" s="16"/>
      <c r="G59" s="6"/>
      <c r="H59" s="6"/>
      <c r="I59" s="82"/>
      <c r="J59" s="82"/>
    </row>
    <row r="60" spans="1:10" ht="12.75" customHeight="1" x14ac:dyDescent="0.25">
      <c r="A60" s="11"/>
      <c r="B60" s="352" t="s">
        <v>149</v>
      </c>
      <c r="C60" s="353"/>
      <c r="D60" s="353"/>
      <c r="E60" s="353"/>
      <c r="F60" s="353"/>
      <c r="G60" s="353"/>
      <c r="H60" s="353"/>
      <c r="I60" s="354"/>
      <c r="J60" s="270"/>
    </row>
  </sheetData>
  <sheetProtection algorithmName="SHA-512" hashValue="JJWRmXlez9jU116GSGK6Hkj5Fr6cGlDxpcoo3nGxDqM0KzX15kMRq0TPWginw+28Z/jnlqwmV9WJfgCups/HRw==" saltValue="Ol/KAVSZXWkY9cmB8MAl3w==" spinCount="100000" sheet="1" objects="1" scenarios="1"/>
  <mergeCells count="28">
    <mergeCell ref="C52:F52"/>
    <mergeCell ref="B58:F58"/>
    <mergeCell ref="B60:I60"/>
    <mergeCell ref="D15:F15"/>
    <mergeCell ref="C19:F19"/>
    <mergeCell ref="D25:F25"/>
    <mergeCell ref="D21:F21"/>
    <mergeCell ref="C23:F23"/>
    <mergeCell ref="C29:F29"/>
    <mergeCell ref="C50:F50"/>
    <mergeCell ref="B27:F27"/>
    <mergeCell ref="D31:F31"/>
    <mergeCell ref="M34:Q34"/>
    <mergeCell ref="C36:F36"/>
    <mergeCell ref="C38:F38"/>
    <mergeCell ref="B40:F40"/>
    <mergeCell ref="B45:F45"/>
    <mergeCell ref="B34:F34"/>
    <mergeCell ref="B11:F11"/>
    <mergeCell ref="C13:F13"/>
    <mergeCell ref="D16:F16"/>
    <mergeCell ref="B17:F17"/>
    <mergeCell ref="A3:J3"/>
    <mergeCell ref="A5:A6"/>
    <mergeCell ref="B5:F6"/>
    <mergeCell ref="G5:G6"/>
    <mergeCell ref="H5:H6"/>
    <mergeCell ref="B9:F9"/>
  </mergeCells>
  <pageMargins left="0.59055118110236227" right="0.39370078740157483" top="0.39370078740157483" bottom="1.1811023622047245" header="0" footer="0.31496062992125984"/>
  <pageSetup paperSize="9" scale="95" fitToHeight="0" orientation="portrait" r:id="rId1"/>
  <colBreaks count="1" manualBreakCount="1">
    <brk id="10" max="71"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2E4F8-91B9-43DF-A782-10925A95BEFE}">
  <sheetPr>
    <tabColor rgb="FF00B050"/>
  </sheetPr>
  <dimension ref="A1:S61"/>
  <sheetViews>
    <sheetView view="pageBreakPreview" zoomScaleNormal="100" zoomScaleSheetLayoutView="100" workbookViewId="0">
      <pane ySplit="6" topLeftCell="A22" activePane="bottomLeft" state="frozen"/>
      <selection activeCell="M28" sqref="M28"/>
      <selection pane="bottomLeft" activeCell="L52" sqref="L52"/>
    </sheetView>
  </sheetViews>
  <sheetFormatPr defaultColWidth="9.109375" defaultRowHeight="12.75" customHeight="1" x14ac:dyDescent="0.2"/>
  <cols>
    <col min="1" max="1" width="6.6640625" style="214" customWidth="1"/>
    <col min="2" max="2" width="3.6640625" style="3" customWidth="1"/>
    <col min="3" max="3" width="4.109375" style="3" customWidth="1"/>
    <col min="4" max="5" width="3.6640625" style="3" customWidth="1"/>
    <col min="6" max="6" width="40.6640625" style="3" customWidth="1"/>
    <col min="7" max="7" width="6.6640625" style="4" customWidth="1"/>
    <col min="8" max="8" width="7.6640625" style="4" customWidth="1"/>
    <col min="9" max="9" width="10.6640625" style="80" customWidth="1"/>
    <col min="10" max="10" width="11" style="80" customWidth="1"/>
    <col min="11" max="16384" width="9.109375" style="3"/>
  </cols>
  <sheetData>
    <row r="1" spans="1:10" ht="12.75" customHeight="1" x14ac:dyDescent="0.25">
      <c r="A1" s="149" t="str">
        <f>'1700'!A1</f>
        <v>CONTRACT NO.:  FP004</v>
      </c>
      <c r="B1" s="32"/>
      <c r="C1" s="32"/>
      <c r="D1" s="32"/>
      <c r="E1" s="32"/>
      <c r="F1" s="32"/>
      <c r="G1" s="1"/>
      <c r="H1" s="1"/>
    </row>
    <row r="2" spans="1:10" ht="12.75" customHeight="1" x14ac:dyDescent="0.25">
      <c r="A2" s="149"/>
      <c r="B2" s="32"/>
      <c r="C2" s="32"/>
      <c r="D2" s="32"/>
      <c r="E2" s="32"/>
      <c r="F2" s="32"/>
      <c r="G2" s="1"/>
      <c r="H2" s="1"/>
    </row>
    <row r="3" spans="1:10" ht="12" x14ac:dyDescent="0.25">
      <c r="A3" s="296" t="str">
        <f>'1700'!A3:J3</f>
        <v>FINETOWN PROPER: ROAD D (431m) AND SIMMONDS &amp; WILSON STREET (639m)</v>
      </c>
      <c r="B3" s="296"/>
      <c r="C3" s="296"/>
      <c r="D3" s="296"/>
      <c r="E3" s="296"/>
      <c r="F3" s="296"/>
      <c r="G3" s="296"/>
      <c r="H3" s="296"/>
      <c r="I3" s="296"/>
      <c r="J3" s="296"/>
    </row>
    <row r="4" spans="1:10" ht="12.75" customHeight="1" x14ac:dyDescent="0.25">
      <c r="A4" s="150"/>
      <c r="B4" s="20"/>
      <c r="C4" s="20"/>
      <c r="D4" s="20"/>
      <c r="E4" s="20"/>
      <c r="F4" s="20"/>
      <c r="G4" s="20"/>
      <c r="H4" s="20"/>
      <c r="I4" s="81"/>
      <c r="J4" s="81"/>
    </row>
    <row r="5" spans="1:10" s="26" customFormat="1" ht="12.75" customHeight="1" x14ac:dyDescent="0.25">
      <c r="A5" s="288" t="s">
        <v>0</v>
      </c>
      <c r="B5" s="324" t="s">
        <v>1</v>
      </c>
      <c r="C5" s="325"/>
      <c r="D5" s="325"/>
      <c r="E5" s="325"/>
      <c r="F5" s="326"/>
      <c r="G5" s="330" t="s">
        <v>2</v>
      </c>
      <c r="H5" s="330" t="s">
        <v>3</v>
      </c>
      <c r="I5" s="159" t="s">
        <v>4</v>
      </c>
      <c r="J5" s="159" t="s">
        <v>5</v>
      </c>
    </row>
    <row r="6" spans="1:10" s="26" customFormat="1" ht="12.75" customHeight="1" x14ac:dyDescent="0.25">
      <c r="A6" s="289"/>
      <c r="B6" s="327"/>
      <c r="C6" s="328"/>
      <c r="D6" s="328"/>
      <c r="E6" s="328"/>
      <c r="F6" s="329"/>
      <c r="G6" s="331"/>
      <c r="H6" s="331"/>
      <c r="I6" s="160" t="s">
        <v>6</v>
      </c>
      <c r="J6" s="160" t="s">
        <v>6</v>
      </c>
    </row>
    <row r="7" spans="1:10" ht="12.75" customHeight="1" x14ac:dyDescent="0.2">
      <c r="A7" s="73"/>
      <c r="B7" s="7"/>
      <c r="C7" s="8"/>
      <c r="D7" s="8"/>
      <c r="E7" s="8"/>
      <c r="F7" s="9"/>
      <c r="G7" s="6"/>
      <c r="H7" s="6"/>
      <c r="I7" s="82"/>
      <c r="J7" s="82"/>
    </row>
    <row r="8" spans="1:10" ht="12.75" customHeight="1" x14ac:dyDescent="0.2">
      <c r="A8" s="6"/>
      <c r="B8" s="88" t="s">
        <v>279</v>
      </c>
      <c r="C8" s="27"/>
      <c r="D8" s="27"/>
      <c r="E8" s="88"/>
      <c r="F8" s="9"/>
      <c r="G8" s="6"/>
      <c r="H8" s="6"/>
      <c r="I8" s="10"/>
      <c r="J8" s="10"/>
    </row>
    <row r="9" spans="1:10" ht="12" x14ac:dyDescent="0.25">
      <c r="A9" s="170"/>
      <c r="B9" s="303" t="s">
        <v>274</v>
      </c>
      <c r="C9" s="307"/>
      <c r="D9" s="307"/>
      <c r="E9" s="307"/>
      <c r="F9" s="308"/>
      <c r="G9" s="6"/>
      <c r="H9" s="6"/>
      <c r="I9" s="10"/>
      <c r="J9" s="10"/>
    </row>
    <row r="10" spans="1:10" ht="12.75" customHeight="1" x14ac:dyDescent="0.2">
      <c r="A10" s="107"/>
      <c r="B10" s="200"/>
      <c r="C10" s="96"/>
      <c r="D10" s="96"/>
      <c r="E10" s="96"/>
      <c r="F10" s="9"/>
      <c r="G10" s="6"/>
      <c r="H10" s="6"/>
      <c r="I10" s="10"/>
      <c r="J10" s="10"/>
    </row>
    <row r="11" spans="1:10" ht="13.8" customHeight="1" x14ac:dyDescent="0.2">
      <c r="A11" s="107" t="s">
        <v>303</v>
      </c>
      <c r="B11" s="345" t="s">
        <v>304</v>
      </c>
      <c r="C11" s="366"/>
      <c r="D11" s="366"/>
      <c r="E11" s="366"/>
      <c r="F11" s="308"/>
      <c r="G11" s="132"/>
      <c r="H11" s="6"/>
      <c r="I11" s="10"/>
      <c r="J11" s="85"/>
    </row>
    <row r="12" spans="1:10" ht="12.75" customHeight="1" x14ac:dyDescent="0.2">
      <c r="A12" s="112"/>
      <c r="B12" s="101"/>
      <c r="C12" s="96"/>
      <c r="D12" s="96"/>
      <c r="E12" s="96"/>
      <c r="F12" s="9"/>
      <c r="G12" s="6"/>
      <c r="H12" s="6"/>
      <c r="I12" s="10"/>
      <c r="J12" s="10"/>
    </row>
    <row r="13" spans="1:10" ht="13.8" x14ac:dyDescent="0.3">
      <c r="A13" s="171"/>
      <c r="B13" s="108" t="s">
        <v>10</v>
      </c>
      <c r="C13" s="364" t="s">
        <v>275</v>
      </c>
      <c r="D13" s="364"/>
      <c r="E13" s="364"/>
      <c r="F13" s="365"/>
      <c r="G13" s="132" t="s">
        <v>95</v>
      </c>
      <c r="H13" s="6">
        <f>0.431+0.639</f>
        <v>1.07</v>
      </c>
      <c r="I13" s="264"/>
      <c r="J13" s="266"/>
    </row>
    <row r="14" spans="1:10" ht="12.75" customHeight="1" x14ac:dyDescent="0.2">
      <c r="A14" s="6"/>
      <c r="B14" s="7"/>
      <c r="F14" s="9"/>
      <c r="G14" s="6"/>
      <c r="H14" s="89"/>
      <c r="I14" s="10"/>
      <c r="J14" s="10"/>
    </row>
    <row r="15" spans="1:10" ht="12" x14ac:dyDescent="0.2">
      <c r="A15" s="171"/>
      <c r="C15" s="105"/>
      <c r="D15" s="298"/>
      <c r="E15" s="298"/>
      <c r="F15" s="299"/>
      <c r="G15" s="24"/>
      <c r="H15" s="6"/>
      <c r="I15" s="10"/>
      <c r="J15" s="10"/>
    </row>
    <row r="16" spans="1:10" ht="12.75" customHeight="1" x14ac:dyDescent="0.2">
      <c r="A16" s="100"/>
      <c r="B16" s="108"/>
      <c r="C16" s="211"/>
      <c r="D16" s="283"/>
      <c r="E16" s="283"/>
      <c r="F16" s="284"/>
      <c r="G16" s="24"/>
      <c r="H16" s="6"/>
      <c r="I16" s="85"/>
      <c r="J16" s="85"/>
    </row>
    <row r="17" spans="1:19" ht="12.75" customHeight="1" x14ac:dyDescent="0.2">
      <c r="A17" s="171"/>
      <c r="B17" s="303"/>
      <c r="C17" s="307"/>
      <c r="D17" s="307"/>
      <c r="E17" s="307"/>
      <c r="F17" s="308"/>
      <c r="G17" s="24"/>
      <c r="H17" s="6"/>
      <c r="I17" s="10"/>
      <c r="J17" s="10"/>
    </row>
    <row r="18" spans="1:19" ht="12.75" customHeight="1" x14ac:dyDescent="0.2">
      <c r="A18" s="100"/>
      <c r="B18" s="108"/>
      <c r="C18" s="211"/>
      <c r="D18" s="212"/>
      <c r="E18" s="212"/>
      <c r="F18" s="213"/>
      <c r="G18" s="24"/>
      <c r="H18" s="6"/>
      <c r="I18" s="85"/>
      <c r="J18" s="85"/>
    </row>
    <row r="19" spans="1:19" ht="12.75" customHeight="1" x14ac:dyDescent="0.2">
      <c r="A19" s="171"/>
      <c r="B19" s="108"/>
      <c r="C19" s="282"/>
      <c r="D19" s="283"/>
      <c r="E19" s="283"/>
      <c r="F19" s="284"/>
      <c r="G19" s="24"/>
      <c r="H19" s="6"/>
      <c r="I19" s="10"/>
      <c r="J19" s="10"/>
    </row>
    <row r="20" spans="1:19" ht="12.75" customHeight="1" x14ac:dyDescent="0.2">
      <c r="A20" s="100"/>
      <c r="B20" s="108"/>
      <c r="C20" s="211"/>
      <c r="D20" s="212"/>
      <c r="E20" s="212"/>
      <c r="F20" s="213"/>
      <c r="G20" s="24"/>
      <c r="H20" s="6"/>
      <c r="I20" s="85"/>
      <c r="J20" s="85"/>
    </row>
    <row r="21" spans="1:19" ht="12.75" customHeight="1" x14ac:dyDescent="0.2">
      <c r="A21" s="100"/>
      <c r="B21" s="108"/>
      <c r="C21" s="105"/>
      <c r="D21" s="298"/>
      <c r="E21" s="298"/>
      <c r="F21" s="299"/>
      <c r="G21" s="24"/>
      <c r="H21" s="6"/>
      <c r="I21" s="10"/>
      <c r="J21" s="10"/>
    </row>
    <row r="22" spans="1:19" ht="12.75" customHeight="1" x14ac:dyDescent="0.2">
      <c r="A22" s="100"/>
      <c r="B22" s="108"/>
      <c r="C22" s="211"/>
      <c r="D22" s="212"/>
      <c r="E22" s="212"/>
      <c r="F22" s="213"/>
      <c r="G22" s="24"/>
      <c r="H22" s="6"/>
      <c r="I22" s="85"/>
      <c r="J22" s="85"/>
    </row>
    <row r="23" spans="1:19" ht="27" customHeight="1" x14ac:dyDescent="0.2">
      <c r="A23" s="100"/>
      <c r="B23" s="108"/>
      <c r="C23" s="282"/>
      <c r="D23" s="283"/>
      <c r="E23" s="283"/>
      <c r="F23" s="284"/>
      <c r="G23" s="24"/>
      <c r="H23" s="6"/>
      <c r="I23" s="10"/>
      <c r="J23" s="85"/>
    </row>
    <row r="24" spans="1:19" ht="12.75" customHeight="1" x14ac:dyDescent="0.2">
      <c r="A24" s="100"/>
      <c r="B24" s="108"/>
      <c r="C24" s="211"/>
      <c r="D24" s="212"/>
      <c r="E24" s="212"/>
      <c r="F24" s="213"/>
      <c r="G24" s="24"/>
      <c r="H24" s="6"/>
      <c r="I24" s="85"/>
      <c r="J24" s="85"/>
    </row>
    <row r="25" spans="1:19" ht="12.75" customHeight="1" x14ac:dyDescent="0.2">
      <c r="A25" s="171"/>
      <c r="B25" s="27"/>
      <c r="C25" s="105"/>
      <c r="D25" s="298"/>
      <c r="E25" s="298"/>
      <c r="F25" s="299"/>
      <c r="G25" s="24"/>
      <c r="H25" s="6"/>
      <c r="I25" s="10"/>
      <c r="J25" s="10"/>
    </row>
    <row r="26" spans="1:19" ht="12.75" customHeight="1" x14ac:dyDescent="0.2">
      <c r="A26" s="100"/>
      <c r="B26" s="108"/>
      <c r="C26" s="211"/>
      <c r="D26" s="212"/>
      <c r="E26" s="212"/>
      <c r="F26" s="213"/>
      <c r="G26" s="24"/>
      <c r="H26" s="6"/>
      <c r="I26" s="85"/>
      <c r="J26" s="85"/>
    </row>
    <row r="27" spans="1:19" ht="12.75" customHeight="1" x14ac:dyDescent="0.25">
      <c r="A27" s="170"/>
      <c r="B27" s="303"/>
      <c r="C27" s="307"/>
      <c r="D27" s="307"/>
      <c r="E27" s="307"/>
      <c r="F27" s="308"/>
      <c r="G27" s="24"/>
      <c r="H27" s="6"/>
      <c r="I27" s="10"/>
      <c r="J27" s="85"/>
    </row>
    <row r="28" spans="1:19" ht="12.75" customHeight="1" x14ac:dyDescent="0.2">
      <c r="A28" s="100"/>
      <c r="B28" s="101"/>
      <c r="C28" s="27"/>
      <c r="D28" s="27"/>
      <c r="E28" s="27"/>
      <c r="F28" s="9"/>
      <c r="G28" s="6"/>
      <c r="H28" s="6"/>
      <c r="I28" s="10"/>
      <c r="J28" s="10"/>
    </row>
    <row r="29" spans="1:19" ht="12.75" customHeight="1" x14ac:dyDescent="0.3">
      <c r="A29" s="100"/>
      <c r="B29" s="108"/>
      <c r="C29" s="364"/>
      <c r="D29" s="364"/>
      <c r="E29" s="364"/>
      <c r="F29" s="365"/>
      <c r="G29" s="132"/>
      <c r="H29" s="6"/>
      <c r="I29" s="10"/>
      <c r="J29" s="85"/>
    </row>
    <row r="30" spans="1:19" ht="12.75" customHeight="1" x14ac:dyDescent="0.2">
      <c r="A30" s="171"/>
      <c r="B30" s="240"/>
      <c r="C30" s="96"/>
      <c r="D30" s="96"/>
      <c r="E30" s="96"/>
      <c r="F30" s="239"/>
      <c r="G30" s="6"/>
      <c r="H30" s="6"/>
      <c r="I30" s="10"/>
      <c r="J30" s="10"/>
      <c r="M30" s="219"/>
      <c r="N30" s="219"/>
      <c r="O30" s="219"/>
      <c r="P30" s="219"/>
      <c r="Q30" s="219"/>
      <c r="R30" s="138"/>
      <c r="S30" s="139"/>
    </row>
    <row r="31" spans="1:19" ht="12.75" customHeight="1" x14ac:dyDescent="0.2">
      <c r="A31" s="100"/>
      <c r="B31" s="108"/>
      <c r="C31" s="105"/>
      <c r="D31" s="283"/>
      <c r="E31" s="283"/>
      <c r="F31" s="284"/>
      <c r="G31" s="6"/>
      <c r="H31" s="6"/>
      <c r="I31" s="10"/>
      <c r="J31" s="85"/>
    </row>
    <row r="32" spans="1:19" ht="12.75" customHeight="1" x14ac:dyDescent="0.2">
      <c r="A32" s="100"/>
      <c r="B32" s="108"/>
      <c r="C32" s="27"/>
      <c r="D32" s="27"/>
      <c r="E32" s="27"/>
      <c r="F32" s="9"/>
      <c r="G32" s="24"/>
      <c r="H32" s="6"/>
      <c r="I32" s="85"/>
      <c r="J32" s="85"/>
      <c r="M32" s="219"/>
      <c r="N32" s="219"/>
      <c r="O32" s="219"/>
      <c r="P32" s="219"/>
      <c r="Q32" s="219"/>
      <c r="R32" s="138"/>
      <c r="S32" s="139"/>
    </row>
    <row r="33" spans="1:19" ht="12.75" customHeight="1" x14ac:dyDescent="0.2">
      <c r="A33" s="100"/>
      <c r="B33" s="105"/>
      <c r="C33" s="27"/>
      <c r="D33" s="27"/>
      <c r="E33" s="27"/>
      <c r="F33" s="9"/>
      <c r="G33" s="6"/>
      <c r="H33" s="6"/>
      <c r="I33" s="82"/>
      <c r="J33" s="85"/>
      <c r="M33" s="141"/>
      <c r="N33" s="126"/>
      <c r="O33" s="127"/>
      <c r="P33" s="127"/>
      <c r="Q33" s="142"/>
      <c r="R33" s="138"/>
      <c r="S33" s="139"/>
    </row>
    <row r="34" spans="1:19" ht="12" x14ac:dyDescent="0.2">
      <c r="A34" s="171"/>
      <c r="B34" s="303"/>
      <c r="C34" s="307"/>
      <c r="D34" s="307"/>
      <c r="E34" s="307"/>
      <c r="F34" s="308"/>
      <c r="G34" s="6"/>
      <c r="H34" s="6"/>
      <c r="I34" s="10"/>
      <c r="J34" s="10"/>
      <c r="M34" s="356"/>
      <c r="N34" s="356"/>
      <c r="O34" s="356"/>
      <c r="P34" s="356"/>
      <c r="Q34" s="356"/>
      <c r="R34" s="138"/>
      <c r="S34" s="139"/>
    </row>
    <row r="35" spans="1:19" ht="12.75" customHeight="1" x14ac:dyDescent="0.2">
      <c r="A35" s="93"/>
      <c r="B35" s="21"/>
      <c r="C35" s="105"/>
      <c r="D35" s="27"/>
      <c r="E35" s="27"/>
      <c r="F35" s="9"/>
      <c r="G35" s="6"/>
      <c r="H35" s="6"/>
      <c r="I35" s="10"/>
      <c r="J35" s="10"/>
    </row>
    <row r="36" spans="1:19" ht="12.75" customHeight="1" x14ac:dyDescent="0.2">
      <c r="A36" s="100"/>
      <c r="B36" s="108"/>
      <c r="C36" s="283"/>
      <c r="D36" s="283"/>
      <c r="E36" s="283"/>
      <c r="F36" s="284"/>
      <c r="G36" s="24"/>
      <c r="H36" s="6"/>
      <c r="I36" s="10"/>
      <c r="J36" s="10"/>
    </row>
    <row r="37" spans="1:19" ht="12.75" customHeight="1" x14ac:dyDescent="0.2">
      <c r="A37" s="100"/>
      <c r="B37" s="101"/>
      <c r="C37" s="105"/>
      <c r="D37" s="27"/>
      <c r="E37" s="27"/>
      <c r="F37" s="9"/>
      <c r="G37" s="6"/>
      <c r="H37" s="6"/>
      <c r="I37" s="10"/>
      <c r="J37" s="10"/>
    </row>
    <row r="38" spans="1:19" ht="12.75" customHeight="1" x14ac:dyDescent="0.2">
      <c r="A38" s="100"/>
      <c r="B38" s="108"/>
      <c r="C38" s="283"/>
      <c r="D38" s="283"/>
      <c r="E38" s="283"/>
      <c r="F38" s="284"/>
      <c r="G38" s="24"/>
      <c r="H38" s="6"/>
      <c r="I38" s="85"/>
      <c r="J38" s="85"/>
    </row>
    <row r="39" spans="1:19" ht="12.75" customHeight="1" x14ac:dyDescent="0.2">
      <c r="A39" s="100"/>
      <c r="B39" s="101"/>
      <c r="C39" s="105"/>
      <c r="D39" s="27"/>
      <c r="E39" s="27"/>
      <c r="F39" s="9"/>
      <c r="G39" s="6"/>
      <c r="H39" s="6"/>
      <c r="I39" s="10"/>
      <c r="J39" s="10"/>
    </row>
    <row r="40" spans="1:19" ht="12" x14ac:dyDescent="0.2">
      <c r="A40" s="171"/>
      <c r="B40" s="303"/>
      <c r="C40" s="307"/>
      <c r="D40" s="307"/>
      <c r="E40" s="307"/>
      <c r="F40" s="308"/>
      <c r="G40" s="24"/>
      <c r="H40" s="6"/>
      <c r="I40" s="82"/>
      <c r="J40" s="85"/>
    </row>
    <row r="41" spans="1:19" ht="12.75" customHeight="1" x14ac:dyDescent="0.2">
      <c r="A41" s="135"/>
      <c r="B41" s="130"/>
      <c r="C41" s="23"/>
      <c r="D41" s="21"/>
      <c r="E41" s="21"/>
      <c r="F41" s="9"/>
      <c r="G41" s="24"/>
      <c r="H41" s="6"/>
      <c r="I41" s="82"/>
      <c r="J41" s="85"/>
    </row>
    <row r="42" spans="1:19" ht="12.75" customHeight="1" x14ac:dyDescent="0.2">
      <c r="A42" s="135"/>
      <c r="B42" s="130"/>
      <c r="C42" s="23"/>
      <c r="D42" s="21"/>
      <c r="E42" s="21"/>
      <c r="F42" s="9"/>
      <c r="G42" s="24"/>
      <c r="H42" s="6"/>
      <c r="I42" s="82"/>
      <c r="J42" s="85"/>
    </row>
    <row r="43" spans="1:19" ht="12.75" customHeight="1" x14ac:dyDescent="0.2">
      <c r="A43" s="135"/>
      <c r="B43" s="174"/>
      <c r="D43" s="21"/>
      <c r="E43" s="21"/>
      <c r="F43" s="9"/>
      <c r="G43" s="24"/>
      <c r="H43" s="6"/>
      <c r="I43" s="82"/>
      <c r="J43" s="85"/>
    </row>
    <row r="44" spans="1:19" ht="12.75" customHeight="1" x14ac:dyDescent="0.2">
      <c r="A44" s="135"/>
      <c r="B44" s="130"/>
      <c r="C44" s="23"/>
      <c r="D44" s="21"/>
      <c r="E44" s="21"/>
      <c r="F44" s="9"/>
      <c r="G44" s="24"/>
      <c r="H44" s="6"/>
      <c r="I44" s="82"/>
      <c r="J44" s="85"/>
    </row>
    <row r="45" spans="1:19" ht="12" x14ac:dyDescent="0.2">
      <c r="A45" s="107"/>
      <c r="B45" s="303"/>
      <c r="C45" s="304"/>
      <c r="D45" s="304"/>
      <c r="E45" s="304"/>
      <c r="F45" s="305"/>
      <c r="G45" s="24"/>
      <c r="H45" s="6"/>
      <c r="I45" s="82"/>
      <c r="J45" s="85"/>
    </row>
    <row r="46" spans="1:19" ht="12" x14ac:dyDescent="0.2">
      <c r="A46" s="107"/>
      <c r="B46" s="216"/>
      <c r="C46" s="217"/>
      <c r="D46" s="217"/>
      <c r="E46" s="217"/>
      <c r="F46" s="218"/>
      <c r="G46" s="24"/>
      <c r="H46" s="6"/>
      <c r="I46" s="82"/>
      <c r="J46" s="85"/>
    </row>
    <row r="47" spans="1:19" ht="12" x14ac:dyDescent="0.2">
      <c r="A47" s="107"/>
      <c r="B47" s="216"/>
      <c r="C47" s="217"/>
      <c r="D47" s="217"/>
      <c r="E47" s="217"/>
      <c r="F47" s="218"/>
      <c r="G47" s="24"/>
      <c r="H47" s="6"/>
      <c r="I47" s="82"/>
      <c r="J47" s="85"/>
    </row>
    <row r="48" spans="1:19" ht="12" x14ac:dyDescent="0.2">
      <c r="A48" s="107"/>
      <c r="B48" s="216"/>
      <c r="C48" s="217"/>
      <c r="D48" s="217"/>
      <c r="E48" s="217"/>
      <c r="F48" s="218"/>
      <c r="G48" s="24"/>
      <c r="H48" s="6"/>
      <c r="I48" s="82"/>
      <c r="J48" s="85"/>
    </row>
    <row r="49" spans="1:10" ht="12.75" customHeight="1" x14ac:dyDescent="0.2">
      <c r="A49" s="135"/>
      <c r="B49" s="31"/>
      <c r="C49" s="210"/>
      <c r="D49" s="21"/>
      <c r="E49" s="21"/>
      <c r="F49" s="9"/>
      <c r="G49" s="24"/>
      <c r="H49" s="6"/>
      <c r="I49" s="82"/>
      <c r="J49" s="85"/>
    </row>
    <row r="50" spans="1:10" ht="12.75" customHeight="1" x14ac:dyDescent="0.2">
      <c r="A50" s="135"/>
      <c r="B50" s="31"/>
      <c r="C50" s="210"/>
      <c r="D50" s="21"/>
      <c r="E50" s="21"/>
      <c r="F50" s="9"/>
      <c r="G50" s="24"/>
      <c r="H50" s="6"/>
      <c r="I50" s="82"/>
      <c r="J50" s="85"/>
    </row>
    <row r="51" spans="1:10" ht="12.75" customHeight="1" x14ac:dyDescent="0.2">
      <c r="A51" s="135"/>
      <c r="B51" s="31"/>
      <c r="C51" s="210"/>
      <c r="D51" s="21"/>
      <c r="E51" s="21"/>
      <c r="F51" s="9"/>
      <c r="G51" s="24"/>
      <c r="H51" s="6"/>
      <c r="I51" s="82"/>
      <c r="J51" s="85"/>
    </row>
    <row r="52" spans="1:10" ht="11.4" x14ac:dyDescent="0.2">
      <c r="A52" s="135"/>
      <c r="B52" s="174"/>
      <c r="C52" s="297"/>
      <c r="D52" s="298"/>
      <c r="E52" s="298"/>
      <c r="F52" s="299"/>
      <c r="G52" s="24"/>
      <c r="H52" s="6"/>
      <c r="I52" s="82"/>
      <c r="J52" s="85"/>
    </row>
    <row r="53" spans="1:10" ht="12.75" customHeight="1" x14ac:dyDescent="0.2">
      <c r="A53" s="135"/>
      <c r="B53" s="7"/>
      <c r="G53" s="24"/>
      <c r="H53" s="6"/>
      <c r="I53" s="82"/>
      <c r="J53" s="85"/>
    </row>
    <row r="54" spans="1:10" ht="12.75" customHeight="1" x14ac:dyDescent="0.2">
      <c r="A54" s="135"/>
      <c r="B54" s="134"/>
      <c r="C54" s="297"/>
      <c r="D54" s="298"/>
      <c r="E54" s="298"/>
      <c r="F54" s="299"/>
      <c r="G54" s="24"/>
      <c r="H54" s="6"/>
      <c r="I54" s="82"/>
      <c r="J54" s="85"/>
    </row>
    <row r="55" spans="1:10" ht="12.75" customHeight="1" x14ac:dyDescent="0.2">
      <c r="A55" s="135"/>
      <c r="C55" s="109"/>
      <c r="D55" s="27"/>
      <c r="G55" s="24"/>
      <c r="H55" s="6"/>
      <c r="I55" s="82"/>
      <c r="J55" s="85"/>
    </row>
    <row r="56" spans="1:10" ht="12.75" customHeight="1" x14ac:dyDescent="0.2">
      <c r="A56" s="135"/>
      <c r="B56" s="134"/>
      <c r="C56" s="214"/>
      <c r="D56" s="214"/>
      <c r="E56" s="214"/>
      <c r="F56" s="215"/>
      <c r="G56" s="24"/>
      <c r="H56" s="6"/>
      <c r="I56" s="82"/>
      <c r="J56" s="85"/>
    </row>
    <row r="57" spans="1:10" ht="12.75" customHeight="1" x14ac:dyDescent="0.2">
      <c r="A57" s="135"/>
      <c r="B57" s="133"/>
      <c r="E57" s="128"/>
      <c r="F57" s="129"/>
      <c r="G57" s="24"/>
      <c r="H57" s="6"/>
      <c r="I57" s="82"/>
      <c r="J57" s="85"/>
    </row>
    <row r="58" spans="1:10" ht="12.75" customHeight="1" x14ac:dyDescent="0.2">
      <c r="A58" s="5"/>
      <c r="B58" s="88" t="s">
        <v>279</v>
      </c>
      <c r="C58" s="27"/>
      <c r="D58" s="27"/>
      <c r="E58" s="88"/>
      <c r="F58" s="9"/>
      <c r="G58" s="6"/>
      <c r="H58" s="6"/>
      <c r="I58" s="82"/>
      <c r="J58" s="82"/>
    </row>
    <row r="59" spans="1:10" ht="12" customHeight="1" x14ac:dyDescent="0.2">
      <c r="A59" s="5"/>
      <c r="B59" s="303" t="s">
        <v>274</v>
      </c>
      <c r="C59" s="307"/>
      <c r="D59" s="307"/>
      <c r="E59" s="307"/>
      <c r="F59" s="308"/>
      <c r="G59" s="6"/>
      <c r="H59" s="6"/>
      <c r="I59" s="82"/>
      <c r="J59" s="82"/>
    </row>
    <row r="60" spans="1:10" ht="12.75" customHeight="1" x14ac:dyDescent="0.25">
      <c r="A60" s="5"/>
      <c r="B60" s="18"/>
      <c r="C60" s="15"/>
      <c r="D60" s="15"/>
      <c r="E60" s="15"/>
      <c r="F60" s="16"/>
      <c r="G60" s="6"/>
      <c r="H60" s="6"/>
      <c r="I60" s="82"/>
      <c r="J60" s="82"/>
    </row>
    <row r="61" spans="1:10" ht="12.75" customHeight="1" x14ac:dyDescent="0.25">
      <c r="A61" s="11"/>
      <c r="B61" s="352" t="s">
        <v>149</v>
      </c>
      <c r="C61" s="353"/>
      <c r="D61" s="353"/>
      <c r="E61" s="353"/>
      <c r="F61" s="353"/>
      <c r="G61" s="353"/>
      <c r="H61" s="353"/>
      <c r="I61" s="354"/>
      <c r="J61" s="270"/>
    </row>
  </sheetData>
  <sheetProtection algorithmName="SHA-512" hashValue="8Uh07I8VE6/E/YPRZBRjwskh/ntpvwecKX1w0AsbxZ0RwS76sLmWwCYELBn9qRQv6pg3hnRTFuy/r2O7qtDDfA==" saltValue="Wl4ACqGxfQZcn/+xmxgeQQ==" spinCount="100000" sheet="1" objects="1" scenarios="1"/>
  <mergeCells count="28">
    <mergeCell ref="B9:F9"/>
    <mergeCell ref="B11:F11"/>
    <mergeCell ref="A3:J3"/>
    <mergeCell ref="A5:A6"/>
    <mergeCell ref="B5:F6"/>
    <mergeCell ref="G5:G6"/>
    <mergeCell ref="H5:H6"/>
    <mergeCell ref="M34:Q34"/>
    <mergeCell ref="C36:F36"/>
    <mergeCell ref="C38:F38"/>
    <mergeCell ref="B40:F40"/>
    <mergeCell ref="B45:F45"/>
    <mergeCell ref="D31:F31"/>
    <mergeCell ref="C13:F13"/>
    <mergeCell ref="D15:F15"/>
    <mergeCell ref="D16:F16"/>
    <mergeCell ref="B17:F17"/>
    <mergeCell ref="C19:F19"/>
    <mergeCell ref="D21:F21"/>
    <mergeCell ref="C23:F23"/>
    <mergeCell ref="D25:F25"/>
    <mergeCell ref="B27:F27"/>
    <mergeCell ref="C29:F29"/>
    <mergeCell ref="C52:F52"/>
    <mergeCell ref="C54:F54"/>
    <mergeCell ref="B59:F59"/>
    <mergeCell ref="B61:I61"/>
    <mergeCell ref="B34:F34"/>
  </mergeCells>
  <pageMargins left="0.59055118110236227" right="0.39370078740157483" top="0.39370078740157483" bottom="1.1811023622047245" header="0" footer="0.31496062992125984"/>
  <pageSetup paperSize="9" scale="95" fitToHeight="0" orientation="portrait" r:id="rId1"/>
  <colBreaks count="1" manualBreakCount="1">
    <brk id="10" max="7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sheetPr>
  <dimension ref="A1:S62"/>
  <sheetViews>
    <sheetView view="pageBreakPreview" zoomScaleNormal="100" zoomScaleSheetLayoutView="100" workbookViewId="0">
      <pane ySplit="6" topLeftCell="A40" activePane="bottomLeft" state="frozen"/>
      <selection activeCell="M28" sqref="M28"/>
      <selection pane="bottomLeft" activeCell="J62" sqref="J62"/>
    </sheetView>
  </sheetViews>
  <sheetFormatPr defaultColWidth="9.109375" defaultRowHeight="12.75" customHeight="1" x14ac:dyDescent="0.2"/>
  <cols>
    <col min="1" max="1" width="6.6640625" style="14" customWidth="1"/>
    <col min="2" max="2" width="3.6640625" style="3" customWidth="1"/>
    <col min="3" max="3" width="4.109375" style="3" customWidth="1"/>
    <col min="4" max="5" width="3.6640625" style="3" customWidth="1"/>
    <col min="6" max="6" width="36.109375" style="3" customWidth="1"/>
    <col min="7" max="7" width="9.44140625" style="4" customWidth="1"/>
    <col min="8" max="8" width="7.6640625" style="4" customWidth="1"/>
    <col min="9" max="9" width="10.6640625" style="80" customWidth="1"/>
    <col min="10" max="10" width="12.6640625" style="80" customWidth="1"/>
    <col min="11" max="16384" width="9.109375" style="3"/>
  </cols>
  <sheetData>
    <row r="1" spans="1:10" ht="12.75" customHeight="1" x14ac:dyDescent="0.25">
      <c r="A1" s="149" t="str">
        <f>'1700'!A1</f>
        <v>CONTRACT NO.:  FP004</v>
      </c>
      <c r="B1" s="32"/>
      <c r="C1" s="32"/>
      <c r="D1" s="32"/>
      <c r="E1" s="32"/>
      <c r="F1" s="32"/>
      <c r="G1" s="1"/>
      <c r="H1" s="1"/>
    </row>
    <row r="2" spans="1:10" ht="12.75" customHeight="1" x14ac:dyDescent="0.25">
      <c r="A2" s="149"/>
      <c r="B2" s="32"/>
      <c r="C2" s="32"/>
      <c r="D2" s="32"/>
      <c r="E2" s="32"/>
      <c r="F2" s="32"/>
      <c r="G2" s="1"/>
      <c r="H2" s="1"/>
    </row>
    <row r="3" spans="1:10" ht="12" x14ac:dyDescent="0.25">
      <c r="A3" s="367" t="s">
        <v>319</v>
      </c>
      <c r="B3" s="367"/>
      <c r="C3" s="367"/>
      <c r="D3" s="367"/>
      <c r="E3" s="367"/>
      <c r="F3" s="367"/>
      <c r="G3" s="367"/>
      <c r="H3" s="32"/>
      <c r="I3" s="32"/>
      <c r="J3" s="32"/>
    </row>
    <row r="4" spans="1:10" ht="12.75" customHeight="1" x14ac:dyDescent="0.25">
      <c r="A4" s="150"/>
      <c r="B4" s="20"/>
      <c r="C4" s="20"/>
      <c r="D4" s="20"/>
      <c r="E4" s="20"/>
      <c r="F4" s="20"/>
      <c r="G4" s="20"/>
      <c r="H4" s="20"/>
      <c r="I4" s="81"/>
      <c r="J4" s="81"/>
    </row>
    <row r="5" spans="1:10" s="26" customFormat="1" ht="12.75" customHeight="1" x14ac:dyDescent="0.25">
      <c r="A5" s="288" t="s">
        <v>0</v>
      </c>
      <c r="B5" s="324" t="s">
        <v>1</v>
      </c>
      <c r="C5" s="325"/>
      <c r="D5" s="325"/>
      <c r="E5" s="325"/>
      <c r="F5" s="326"/>
      <c r="G5" s="330" t="s">
        <v>2</v>
      </c>
      <c r="H5" s="330" t="s">
        <v>3</v>
      </c>
      <c r="I5" s="159" t="s">
        <v>4</v>
      </c>
      <c r="J5" s="159" t="s">
        <v>5</v>
      </c>
    </row>
    <row r="6" spans="1:10" s="26" customFormat="1" ht="12.75" customHeight="1" x14ac:dyDescent="0.25">
      <c r="A6" s="289"/>
      <c r="B6" s="327"/>
      <c r="C6" s="328"/>
      <c r="D6" s="328"/>
      <c r="E6" s="328"/>
      <c r="F6" s="329"/>
      <c r="G6" s="331"/>
      <c r="H6" s="331"/>
      <c r="I6" s="160" t="s">
        <v>6</v>
      </c>
      <c r="J6" s="160" t="s">
        <v>6</v>
      </c>
    </row>
    <row r="7" spans="1:10" ht="12.75" customHeight="1" x14ac:dyDescent="0.2">
      <c r="A7" s="73"/>
      <c r="B7" s="7"/>
      <c r="C7" s="8"/>
      <c r="D7" s="8"/>
      <c r="E7" s="8"/>
      <c r="F7" s="9"/>
      <c r="G7" s="6"/>
      <c r="H7" s="6"/>
      <c r="I7" s="82"/>
      <c r="J7" s="82"/>
    </row>
    <row r="8" spans="1:10" ht="12.75" customHeight="1" x14ac:dyDescent="0.2">
      <c r="A8" s="6"/>
      <c r="B8" s="88" t="s">
        <v>215</v>
      </c>
      <c r="C8" s="27"/>
      <c r="D8" s="27"/>
      <c r="E8" s="88"/>
      <c r="F8" s="9"/>
      <c r="G8" s="6"/>
      <c r="H8" s="6"/>
      <c r="I8" s="10"/>
      <c r="J8" s="10"/>
    </row>
    <row r="9" spans="1:10" ht="12" x14ac:dyDescent="0.2">
      <c r="A9" s="6"/>
      <c r="B9" s="303" t="s">
        <v>216</v>
      </c>
      <c r="C9" s="307"/>
      <c r="D9" s="307"/>
      <c r="E9" s="307"/>
      <c r="F9" s="308"/>
      <c r="G9" s="6"/>
      <c r="H9" s="6"/>
      <c r="I9" s="10"/>
      <c r="J9" s="10"/>
    </row>
    <row r="10" spans="1:10" ht="12.75" customHeight="1" x14ac:dyDescent="0.2">
      <c r="A10" s="107"/>
      <c r="B10" s="104"/>
      <c r="C10" s="96"/>
      <c r="D10" s="96"/>
      <c r="E10" s="96"/>
      <c r="F10" s="9"/>
      <c r="G10" s="6"/>
      <c r="H10" s="6"/>
      <c r="I10" s="10"/>
      <c r="J10" s="10"/>
    </row>
    <row r="11" spans="1:10" ht="14.25" customHeight="1" x14ac:dyDescent="0.2">
      <c r="A11" s="171" t="s">
        <v>217</v>
      </c>
      <c r="B11" s="303" t="s">
        <v>218</v>
      </c>
      <c r="C11" s="307"/>
      <c r="D11" s="307"/>
      <c r="E11" s="307"/>
      <c r="F11" s="308"/>
      <c r="G11" s="24" t="s">
        <v>219</v>
      </c>
      <c r="H11" s="6">
        <v>1</v>
      </c>
      <c r="I11" s="10">
        <v>50000</v>
      </c>
      <c r="J11" s="85">
        <f>H11*I11</f>
        <v>50000</v>
      </c>
    </row>
    <row r="12" spans="1:10" ht="12.75" customHeight="1" x14ac:dyDescent="0.2">
      <c r="A12" s="112"/>
      <c r="B12" s="101"/>
      <c r="C12" s="96"/>
      <c r="D12" s="96"/>
      <c r="E12" s="96"/>
      <c r="F12" s="9"/>
      <c r="G12" s="6"/>
      <c r="H12" s="6"/>
      <c r="I12" s="10"/>
      <c r="J12" s="10"/>
    </row>
    <row r="13" spans="1:10" ht="12" x14ac:dyDescent="0.2">
      <c r="A13" s="171"/>
      <c r="B13" s="108"/>
      <c r="C13" s="282"/>
      <c r="D13" s="283"/>
      <c r="E13" s="283"/>
      <c r="F13" s="284"/>
      <c r="G13" s="24"/>
      <c r="H13" s="6"/>
      <c r="I13" s="10"/>
      <c r="J13" s="10"/>
    </row>
    <row r="14" spans="1:10" ht="12.75" customHeight="1" x14ac:dyDescent="0.2">
      <c r="A14" s="6"/>
      <c r="B14" s="7"/>
      <c r="F14" s="9"/>
      <c r="G14" s="6"/>
      <c r="H14" s="89"/>
      <c r="I14" s="10"/>
      <c r="J14" s="10"/>
    </row>
    <row r="15" spans="1:10" ht="12" x14ac:dyDescent="0.2">
      <c r="A15" s="171"/>
      <c r="C15" s="105"/>
      <c r="D15" s="298"/>
      <c r="E15" s="298"/>
      <c r="F15" s="299"/>
      <c r="G15" s="24"/>
      <c r="H15" s="6"/>
      <c r="I15" s="10"/>
      <c r="J15" s="10"/>
    </row>
    <row r="16" spans="1:10" ht="12.75" customHeight="1" x14ac:dyDescent="0.2">
      <c r="A16" s="100"/>
      <c r="B16" s="108"/>
      <c r="C16" s="172"/>
      <c r="D16" s="283"/>
      <c r="E16" s="283"/>
      <c r="F16" s="284"/>
      <c r="G16" s="24"/>
      <c r="H16" s="6"/>
      <c r="I16" s="85"/>
      <c r="J16" s="85"/>
    </row>
    <row r="17" spans="1:19" ht="12.75" customHeight="1" x14ac:dyDescent="0.2">
      <c r="A17" s="171"/>
      <c r="B17" s="303"/>
      <c r="C17" s="307"/>
      <c r="D17" s="307"/>
      <c r="E17" s="307"/>
      <c r="F17" s="308"/>
      <c r="G17" s="24"/>
      <c r="H17" s="6"/>
      <c r="I17" s="10"/>
      <c r="J17" s="10"/>
    </row>
    <row r="18" spans="1:19" ht="12.75" customHeight="1" x14ac:dyDescent="0.2">
      <c r="A18" s="100"/>
      <c r="B18" s="108"/>
      <c r="C18" s="172"/>
      <c r="D18" s="110"/>
      <c r="E18" s="110"/>
      <c r="F18" s="173"/>
      <c r="G18" s="24"/>
      <c r="H18" s="6"/>
      <c r="I18" s="85"/>
      <c r="J18" s="85"/>
    </row>
    <row r="19" spans="1:19" ht="12.75" customHeight="1" x14ac:dyDescent="0.2">
      <c r="A19" s="171"/>
      <c r="B19" s="108"/>
      <c r="C19" s="282"/>
      <c r="D19" s="283"/>
      <c r="E19" s="283"/>
      <c r="F19" s="284"/>
      <c r="G19" s="24"/>
      <c r="H19" s="6"/>
      <c r="I19" s="10"/>
      <c r="J19" s="10"/>
    </row>
    <row r="20" spans="1:19" ht="12.75" customHeight="1" x14ac:dyDescent="0.2">
      <c r="A20" s="100"/>
      <c r="B20" s="108"/>
      <c r="C20" s="172"/>
      <c r="D20" s="110"/>
      <c r="E20" s="110"/>
      <c r="F20" s="173"/>
      <c r="G20" s="24"/>
      <c r="H20" s="6"/>
      <c r="I20" s="85"/>
      <c r="J20" s="85"/>
    </row>
    <row r="21" spans="1:19" ht="12.75" customHeight="1" x14ac:dyDescent="0.2">
      <c r="A21" s="100"/>
      <c r="B21" s="108"/>
      <c r="C21" s="105"/>
      <c r="D21" s="298"/>
      <c r="E21" s="298"/>
      <c r="F21" s="299"/>
      <c r="G21" s="24"/>
      <c r="H21" s="6"/>
      <c r="I21" s="10"/>
      <c r="J21" s="10"/>
    </row>
    <row r="22" spans="1:19" ht="12.75" customHeight="1" x14ac:dyDescent="0.2">
      <c r="A22" s="100"/>
      <c r="B22" s="108"/>
      <c r="C22" s="172"/>
      <c r="D22" s="110"/>
      <c r="E22" s="110"/>
      <c r="F22" s="173"/>
      <c r="G22" s="24"/>
      <c r="H22" s="6"/>
      <c r="I22" s="85"/>
      <c r="J22" s="85"/>
    </row>
    <row r="23" spans="1:19" ht="11.4" x14ac:dyDescent="0.2">
      <c r="A23" s="100"/>
      <c r="B23" s="108"/>
      <c r="C23" s="282"/>
      <c r="D23" s="283"/>
      <c r="E23" s="283"/>
      <c r="F23" s="284"/>
      <c r="G23" s="24"/>
      <c r="H23" s="6"/>
      <c r="I23" s="10"/>
      <c r="J23" s="85"/>
    </row>
    <row r="24" spans="1:19" ht="12.75" customHeight="1" x14ac:dyDescent="0.2">
      <c r="A24" s="100"/>
      <c r="B24" s="108"/>
      <c r="C24" s="172"/>
      <c r="D24" s="110"/>
      <c r="E24" s="110"/>
      <c r="F24" s="173"/>
      <c r="G24" s="24"/>
      <c r="H24" s="6"/>
      <c r="I24" s="85"/>
      <c r="J24" s="85"/>
    </row>
    <row r="25" spans="1:19" ht="12.75" customHeight="1" x14ac:dyDescent="0.2">
      <c r="A25" s="171"/>
      <c r="B25" s="27"/>
      <c r="C25" s="105"/>
      <c r="D25" s="298"/>
      <c r="E25" s="298"/>
      <c r="F25" s="299"/>
      <c r="G25" s="24"/>
      <c r="H25" s="6"/>
      <c r="I25" s="10"/>
      <c r="J25" s="10"/>
    </row>
    <row r="26" spans="1:19" ht="12.75" customHeight="1" x14ac:dyDescent="0.2">
      <c r="A26" s="100"/>
      <c r="B26" s="108"/>
      <c r="C26" s="172"/>
      <c r="D26" s="110"/>
      <c r="E26" s="110"/>
      <c r="F26" s="173"/>
      <c r="G26" s="24"/>
      <c r="H26" s="6"/>
      <c r="I26" s="85"/>
      <c r="J26" s="85"/>
    </row>
    <row r="27" spans="1:19" ht="12.75" customHeight="1" x14ac:dyDescent="0.2">
      <c r="A27" s="100"/>
      <c r="B27" s="108"/>
      <c r="C27" s="282"/>
      <c r="D27" s="283"/>
      <c r="E27" s="283"/>
      <c r="F27" s="284"/>
      <c r="G27" s="24"/>
      <c r="H27" s="6"/>
      <c r="I27" s="10"/>
      <c r="J27" s="85"/>
    </row>
    <row r="28" spans="1:19" ht="12.75" customHeight="1" x14ac:dyDescent="0.2">
      <c r="A28" s="100"/>
      <c r="B28" s="101"/>
      <c r="C28" s="27"/>
      <c r="D28" s="27"/>
      <c r="E28" s="27"/>
      <c r="F28" s="9"/>
      <c r="G28" s="6"/>
      <c r="H28" s="6"/>
      <c r="I28" s="10"/>
      <c r="J28" s="10"/>
    </row>
    <row r="29" spans="1:19" ht="12.75" customHeight="1" x14ac:dyDescent="0.2">
      <c r="A29" s="100"/>
      <c r="B29" s="101"/>
      <c r="C29" s="27"/>
      <c r="D29" s="27"/>
      <c r="E29" s="27"/>
      <c r="F29" s="9"/>
      <c r="G29" s="6"/>
      <c r="H29" s="6"/>
      <c r="I29" s="10"/>
      <c r="J29" s="10"/>
    </row>
    <row r="30" spans="1:19" ht="12.75" customHeight="1" x14ac:dyDescent="0.2">
      <c r="A30" s="171"/>
      <c r="B30" s="345"/>
      <c r="C30" s="307"/>
      <c r="D30" s="307"/>
      <c r="E30" s="307"/>
      <c r="F30" s="308"/>
      <c r="G30" s="6"/>
      <c r="H30" s="6"/>
      <c r="I30" s="10"/>
      <c r="J30" s="10"/>
      <c r="M30" s="137"/>
      <c r="N30" s="137"/>
      <c r="O30" s="137"/>
      <c r="P30" s="137"/>
      <c r="Q30" s="137"/>
      <c r="R30" s="138"/>
      <c r="S30" s="139"/>
    </row>
    <row r="31" spans="1:19" ht="12.75" customHeight="1" x14ac:dyDescent="0.2">
      <c r="A31" s="100"/>
      <c r="B31" s="108"/>
      <c r="C31" s="27"/>
      <c r="D31" s="27"/>
      <c r="E31" s="27"/>
      <c r="F31" s="9"/>
      <c r="G31" s="6"/>
      <c r="H31" s="6"/>
      <c r="I31" s="10"/>
      <c r="J31" s="85"/>
    </row>
    <row r="32" spans="1:19" ht="12.75" customHeight="1" x14ac:dyDescent="0.2">
      <c r="A32" s="100"/>
      <c r="B32" s="108"/>
      <c r="C32" s="27"/>
      <c r="D32" s="27"/>
      <c r="E32" s="27"/>
      <c r="F32" s="9"/>
      <c r="G32" s="24"/>
      <c r="H32" s="6"/>
      <c r="I32" s="85"/>
      <c r="J32" s="85"/>
      <c r="M32" s="137"/>
      <c r="N32" s="137"/>
      <c r="O32" s="137"/>
      <c r="P32" s="137"/>
      <c r="Q32" s="137"/>
      <c r="R32" s="138"/>
      <c r="S32" s="139"/>
    </row>
    <row r="33" spans="1:19" ht="12.75" customHeight="1" x14ac:dyDescent="0.2">
      <c r="A33" s="100"/>
      <c r="B33" s="105"/>
      <c r="C33" s="27"/>
      <c r="D33" s="27"/>
      <c r="E33" s="27"/>
      <c r="F33" s="9"/>
      <c r="G33" s="6"/>
      <c r="H33" s="6"/>
      <c r="I33" s="82"/>
      <c r="J33" s="85"/>
      <c r="M33" s="141"/>
      <c r="N33" s="126"/>
      <c r="O33" s="127"/>
      <c r="P33" s="127"/>
      <c r="Q33" s="142"/>
      <c r="R33" s="138"/>
      <c r="S33" s="139"/>
    </row>
    <row r="34" spans="1:19" ht="12.75" customHeight="1" x14ac:dyDescent="0.2">
      <c r="A34" s="93"/>
      <c r="B34" s="21"/>
      <c r="C34" s="105"/>
      <c r="D34" s="27"/>
      <c r="E34" s="27"/>
      <c r="F34" s="9"/>
      <c r="G34" s="6"/>
      <c r="H34" s="6"/>
      <c r="I34" s="10"/>
      <c r="J34" s="10"/>
    </row>
    <row r="35" spans="1:19" ht="12.75" customHeight="1" x14ac:dyDescent="0.2">
      <c r="A35" s="100"/>
      <c r="B35" s="108"/>
      <c r="C35" s="283"/>
      <c r="D35" s="283"/>
      <c r="E35" s="283"/>
      <c r="F35" s="284"/>
      <c r="G35" s="24"/>
      <c r="H35" s="6"/>
      <c r="I35" s="10"/>
      <c r="J35" s="10"/>
    </row>
    <row r="36" spans="1:19" ht="12.75" customHeight="1" x14ac:dyDescent="0.2">
      <c r="A36" s="100"/>
      <c r="B36" s="101"/>
      <c r="C36" s="105"/>
      <c r="D36" s="27"/>
      <c r="E36" s="27"/>
      <c r="F36" s="9"/>
      <c r="G36" s="6"/>
      <c r="H36" s="6"/>
      <c r="I36" s="10"/>
      <c r="J36" s="10"/>
    </row>
    <row r="37" spans="1:19" ht="12.75" customHeight="1" x14ac:dyDescent="0.2">
      <c r="A37" s="100"/>
      <c r="B37" s="108"/>
      <c r="C37" s="283"/>
      <c r="D37" s="283"/>
      <c r="E37" s="283"/>
      <c r="F37" s="284"/>
      <c r="G37" s="24"/>
      <c r="H37" s="6"/>
      <c r="I37" s="85"/>
      <c r="J37" s="85"/>
    </row>
    <row r="38" spans="1:19" ht="12.75" customHeight="1" x14ac:dyDescent="0.2">
      <c r="A38" s="100"/>
      <c r="B38" s="101"/>
      <c r="C38" s="105"/>
      <c r="D38" s="27"/>
      <c r="E38" s="27"/>
      <c r="F38" s="9"/>
      <c r="G38" s="6"/>
      <c r="H38" s="6"/>
      <c r="I38" s="10"/>
      <c r="J38" s="10"/>
    </row>
    <row r="39" spans="1:19" ht="12.75" customHeight="1" x14ac:dyDescent="0.2">
      <c r="A39" s="135"/>
      <c r="B39" s="130"/>
      <c r="C39" s="23"/>
      <c r="D39" s="21"/>
      <c r="E39" s="21"/>
      <c r="F39" s="9"/>
      <c r="G39" s="24"/>
      <c r="H39" s="6"/>
      <c r="I39" s="82"/>
      <c r="J39" s="85"/>
    </row>
    <row r="40" spans="1:19" ht="12.75" customHeight="1" x14ac:dyDescent="0.2">
      <c r="A40" s="135"/>
      <c r="B40" s="174"/>
      <c r="D40" s="21"/>
      <c r="E40" s="21"/>
      <c r="F40" s="9"/>
      <c r="G40" s="24"/>
      <c r="H40" s="6"/>
      <c r="I40" s="82"/>
      <c r="J40" s="85"/>
    </row>
    <row r="41" spans="1:19" ht="12.75" customHeight="1" x14ac:dyDescent="0.2">
      <c r="A41" s="135"/>
      <c r="B41" s="130"/>
      <c r="C41" s="23"/>
      <c r="D41" s="21"/>
      <c r="E41" s="21"/>
      <c r="F41" s="9"/>
      <c r="G41" s="24"/>
      <c r="H41" s="6"/>
      <c r="I41" s="82"/>
      <c r="J41" s="85"/>
    </row>
    <row r="42" spans="1:19" ht="12.75" customHeight="1" x14ac:dyDescent="0.2">
      <c r="A42" s="135"/>
      <c r="B42" s="134"/>
      <c r="C42" s="297"/>
      <c r="D42" s="298"/>
      <c r="E42" s="298"/>
      <c r="F42" s="299"/>
      <c r="G42" s="24"/>
      <c r="H42" s="6"/>
      <c r="I42" s="82"/>
      <c r="J42" s="85"/>
    </row>
    <row r="43" spans="1:19" ht="12.75" customHeight="1" x14ac:dyDescent="0.2">
      <c r="A43" s="135"/>
      <c r="C43" s="109"/>
      <c r="D43" s="27"/>
      <c r="G43" s="24"/>
      <c r="H43" s="6"/>
      <c r="I43" s="82"/>
      <c r="J43" s="85"/>
    </row>
    <row r="44" spans="1:19" ht="12.75" customHeight="1" x14ac:dyDescent="0.2">
      <c r="A44" s="107"/>
      <c r="B44" s="104"/>
      <c r="C44" s="14"/>
      <c r="D44" s="14"/>
      <c r="E44" s="14"/>
      <c r="F44" s="155"/>
      <c r="G44" s="24"/>
      <c r="H44" s="6"/>
      <c r="I44" s="82"/>
      <c r="J44" s="85"/>
    </row>
    <row r="45" spans="1:19" ht="12.75" customHeight="1" x14ac:dyDescent="0.2">
      <c r="A45" s="135"/>
      <c r="C45" s="109"/>
      <c r="D45" s="27"/>
      <c r="G45" s="24"/>
      <c r="H45" s="6"/>
      <c r="I45" s="82"/>
      <c r="J45" s="85"/>
    </row>
    <row r="46" spans="1:19" ht="12.75" customHeight="1" x14ac:dyDescent="0.2">
      <c r="A46" s="135"/>
      <c r="B46" s="134"/>
      <c r="C46" s="14"/>
      <c r="D46" s="14"/>
      <c r="E46" s="14"/>
      <c r="F46" s="155"/>
      <c r="G46" s="24"/>
      <c r="H46" s="6"/>
      <c r="I46" s="82"/>
      <c r="J46" s="85"/>
    </row>
    <row r="47" spans="1:19" ht="12.75" customHeight="1" x14ac:dyDescent="0.2">
      <c r="A47" s="107"/>
      <c r="B47" s="104"/>
      <c r="C47" s="14"/>
      <c r="D47" s="14"/>
      <c r="E47" s="14"/>
      <c r="F47" s="155"/>
      <c r="G47" s="24"/>
      <c r="H47" s="6"/>
      <c r="I47" s="82"/>
      <c r="J47" s="85"/>
    </row>
    <row r="48" spans="1:19" ht="12.75" customHeight="1" x14ac:dyDescent="0.2">
      <c r="A48" s="107"/>
      <c r="B48" s="237"/>
      <c r="C48" s="204"/>
      <c r="D48" s="204"/>
      <c r="E48" s="204"/>
      <c r="F48" s="238"/>
      <c r="G48" s="24"/>
      <c r="H48" s="6"/>
      <c r="I48" s="82"/>
      <c r="J48" s="85"/>
    </row>
    <row r="49" spans="1:10" ht="12.75" customHeight="1" x14ac:dyDescent="0.2">
      <c r="A49" s="107"/>
      <c r="B49" s="237"/>
      <c r="C49" s="204"/>
      <c r="D49" s="204"/>
      <c r="E49" s="204"/>
      <c r="F49" s="238"/>
      <c r="G49" s="24"/>
      <c r="H49" s="6"/>
      <c r="I49" s="82"/>
      <c r="J49" s="85"/>
    </row>
    <row r="50" spans="1:10" ht="12.75" customHeight="1" x14ac:dyDescent="0.2">
      <c r="A50" s="135"/>
      <c r="C50" s="109"/>
      <c r="D50" s="27"/>
      <c r="G50" s="24"/>
      <c r="H50" s="6"/>
      <c r="I50" s="82"/>
      <c r="J50" s="85"/>
    </row>
    <row r="51" spans="1:10" ht="12.75" customHeight="1" x14ac:dyDescent="0.2">
      <c r="A51" s="135"/>
      <c r="C51" s="109"/>
      <c r="D51" s="27"/>
      <c r="G51" s="24"/>
      <c r="H51" s="6"/>
      <c r="I51" s="82"/>
      <c r="J51" s="85"/>
    </row>
    <row r="52" spans="1:10" ht="12.75" customHeight="1" x14ac:dyDescent="0.2">
      <c r="A52" s="135"/>
      <c r="C52" s="109"/>
      <c r="D52" s="27"/>
      <c r="G52" s="24"/>
      <c r="H52" s="6"/>
      <c r="I52" s="82"/>
      <c r="J52" s="85"/>
    </row>
    <row r="53" spans="1:10" ht="12.75" customHeight="1" x14ac:dyDescent="0.2">
      <c r="A53" s="135"/>
      <c r="C53" s="109"/>
      <c r="D53" s="27"/>
      <c r="G53" s="24"/>
      <c r="H53" s="6"/>
      <c r="I53" s="82"/>
      <c r="J53" s="85"/>
    </row>
    <row r="54" spans="1:10" ht="12.75" customHeight="1" x14ac:dyDescent="0.2">
      <c r="A54" s="135"/>
      <c r="C54" s="109"/>
      <c r="D54" s="27"/>
      <c r="G54" s="24"/>
      <c r="H54" s="6"/>
      <c r="I54" s="82"/>
      <c r="J54" s="85"/>
    </row>
    <row r="55" spans="1:10" ht="12.75" customHeight="1" x14ac:dyDescent="0.2">
      <c r="A55" s="135"/>
      <c r="C55" s="109"/>
      <c r="D55" s="27"/>
      <c r="G55" s="24"/>
      <c r="H55" s="6"/>
      <c r="I55" s="82"/>
      <c r="J55" s="85"/>
    </row>
    <row r="56" spans="1:10" ht="12.75" customHeight="1" x14ac:dyDescent="0.2">
      <c r="A56" s="135"/>
      <c r="C56" s="109"/>
      <c r="D56" s="27"/>
      <c r="G56" s="24"/>
      <c r="H56" s="6"/>
      <c r="I56" s="82"/>
      <c r="J56" s="85"/>
    </row>
    <row r="57" spans="1:10" ht="12.75" customHeight="1" x14ac:dyDescent="0.2">
      <c r="A57" s="135"/>
      <c r="B57" s="134"/>
      <c r="C57" s="14"/>
      <c r="D57" s="14"/>
      <c r="E57" s="14"/>
      <c r="F57" s="155"/>
      <c r="G57" s="24"/>
      <c r="H57" s="6"/>
      <c r="I57" s="82"/>
      <c r="J57" s="85"/>
    </row>
    <row r="58" spans="1:10" ht="12.75" customHeight="1" x14ac:dyDescent="0.2">
      <c r="A58" s="135"/>
      <c r="B58" s="133"/>
      <c r="E58" s="128"/>
      <c r="F58" s="129"/>
      <c r="G58" s="24"/>
      <c r="H58" s="6"/>
      <c r="I58" s="82"/>
      <c r="J58" s="85"/>
    </row>
    <row r="59" spans="1:10" ht="12.75" customHeight="1" x14ac:dyDescent="0.2">
      <c r="A59" s="5"/>
      <c r="B59" s="88" t="s">
        <v>215</v>
      </c>
      <c r="C59" s="27"/>
      <c r="D59" s="27"/>
      <c r="E59" s="88"/>
      <c r="F59" s="9"/>
      <c r="G59" s="6"/>
      <c r="H59" s="6"/>
      <c r="I59" s="82"/>
      <c r="J59" s="82"/>
    </row>
    <row r="60" spans="1:10" ht="12" customHeight="1" x14ac:dyDescent="0.2">
      <c r="A60" s="5"/>
      <c r="B60" s="303" t="s">
        <v>216</v>
      </c>
      <c r="C60" s="307"/>
      <c r="D60" s="307"/>
      <c r="E60" s="307"/>
      <c r="F60" s="308"/>
      <c r="G60" s="6"/>
      <c r="H60" s="6"/>
      <c r="I60" s="82"/>
      <c r="J60" s="82"/>
    </row>
    <row r="61" spans="1:10" ht="12.75" customHeight="1" x14ac:dyDescent="0.25">
      <c r="A61" s="5"/>
      <c r="B61" s="18"/>
      <c r="C61" s="15"/>
      <c r="D61" s="15"/>
      <c r="E61" s="15"/>
      <c r="F61" s="16"/>
      <c r="G61" s="6"/>
      <c r="H61" s="6"/>
      <c r="I61" s="82"/>
      <c r="J61" s="82"/>
    </row>
    <row r="62" spans="1:10" ht="12.75" customHeight="1" x14ac:dyDescent="0.25">
      <c r="A62" s="11"/>
      <c r="B62" s="352" t="s">
        <v>149</v>
      </c>
      <c r="C62" s="353"/>
      <c r="D62" s="353"/>
      <c r="E62" s="353"/>
      <c r="F62" s="353"/>
      <c r="G62" s="353"/>
      <c r="H62" s="353"/>
      <c r="I62" s="354"/>
      <c r="J62" s="270"/>
    </row>
  </sheetData>
  <sheetProtection algorithmName="SHA-512" hashValue="ATzZV7mBBLiWrsgPJNXhId27UXYDL7I3iP6R1w9OB0dKWLwPfiUmTM2+lIrHGUbR0J5pIPdPORAnxZeR6nQAnA==" saltValue="nvnRpS3KlrIw774t5DzLMw==" spinCount="100000" sheet="1" objects="1" scenarios="1"/>
  <mergeCells count="22">
    <mergeCell ref="B60:F60"/>
    <mergeCell ref="B62:I62"/>
    <mergeCell ref="C35:F35"/>
    <mergeCell ref="C37:F37"/>
    <mergeCell ref="D21:F21"/>
    <mergeCell ref="C23:F23"/>
    <mergeCell ref="D25:F25"/>
    <mergeCell ref="C27:F27"/>
    <mergeCell ref="B30:F30"/>
    <mergeCell ref="C42:F42"/>
    <mergeCell ref="H5:H6"/>
    <mergeCell ref="B9:F9"/>
    <mergeCell ref="B11:F11"/>
    <mergeCell ref="C13:F13"/>
    <mergeCell ref="D15:F15"/>
    <mergeCell ref="A3:G3"/>
    <mergeCell ref="C19:F19"/>
    <mergeCell ref="A5:A6"/>
    <mergeCell ref="B5:F6"/>
    <mergeCell ref="G5:G6"/>
    <mergeCell ref="D16:F16"/>
    <mergeCell ref="B17:F17"/>
  </mergeCells>
  <pageMargins left="0.59055118110236227" right="0.39370078740157483" top="0.39370078740157483" bottom="1.1811023622047245" header="0" footer="0.31496062992125984"/>
  <pageSetup paperSize="9" scale="95" fitToHeight="0" orientation="portrait" r:id="rId1"/>
  <colBreaks count="1" manualBreakCount="1">
    <brk id="10" max="71"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K49"/>
  <sheetViews>
    <sheetView tabSelected="1" view="pageBreakPreview" zoomScaleNormal="100" zoomScaleSheetLayoutView="100" workbookViewId="0">
      <selection activeCell="E11" sqref="E11"/>
    </sheetView>
  </sheetViews>
  <sheetFormatPr defaultColWidth="9.109375" defaultRowHeight="13.2" x14ac:dyDescent="0.25"/>
  <cols>
    <col min="1" max="1" width="18" style="186" customWidth="1"/>
    <col min="2" max="2" width="65.5546875" style="87" customWidth="1"/>
    <col min="3" max="3" width="16" style="87" customWidth="1"/>
    <col min="4" max="4" width="9.109375" style="87"/>
    <col min="5" max="5" width="13.88671875" style="87" bestFit="1" customWidth="1"/>
    <col min="6" max="6" width="12.77734375" style="87" bestFit="1" customWidth="1"/>
    <col min="7" max="7" width="11.6640625" style="87" customWidth="1"/>
    <col min="8" max="8" width="13.109375" style="87" bestFit="1" customWidth="1"/>
    <col min="9" max="9" width="11.6640625" style="87" bestFit="1" customWidth="1"/>
    <col min="10" max="11" width="13.109375" style="87" bestFit="1" customWidth="1"/>
    <col min="12" max="16384" width="9.109375" style="87"/>
  </cols>
  <sheetData>
    <row r="1" spans="1:11" ht="20.100000000000001" customHeight="1" x14ac:dyDescent="0.25">
      <c r="A1" s="368" t="str">
        <f>'8100'!A1</f>
        <v>CONTRACT NO.:  FP004</v>
      </c>
      <c r="B1" s="368"/>
      <c r="C1" s="368"/>
    </row>
    <row r="2" spans="1:11" ht="20.100000000000001" customHeight="1" x14ac:dyDescent="0.25">
      <c r="A2" s="368" t="s">
        <v>319</v>
      </c>
      <c r="B2" s="368"/>
      <c r="C2" s="368"/>
      <c r="D2" s="368"/>
      <c r="E2" s="368"/>
      <c r="F2" s="368"/>
      <c r="G2" s="368"/>
      <c r="H2" s="368"/>
      <c r="I2" s="368"/>
      <c r="J2" s="258"/>
      <c r="K2" s="259"/>
    </row>
    <row r="3" spans="1:11" x14ac:dyDescent="0.25">
      <c r="A3" s="258"/>
      <c r="B3" s="258"/>
      <c r="C3" s="258"/>
      <c r="D3" s="258"/>
      <c r="E3" s="258"/>
      <c r="F3" s="258"/>
      <c r="G3" s="258"/>
      <c r="H3" s="258"/>
      <c r="I3" s="258"/>
      <c r="J3" s="258"/>
      <c r="K3" s="259"/>
    </row>
    <row r="4" spans="1:11" ht="20.100000000000001" customHeight="1" x14ac:dyDescent="0.25">
      <c r="A4" s="370" t="s">
        <v>220</v>
      </c>
      <c r="B4" s="370"/>
      <c r="C4" s="370"/>
    </row>
    <row r="5" spans="1:11" ht="20.100000000000001" customHeight="1" x14ac:dyDescent="0.25">
      <c r="A5" s="181" t="s">
        <v>221</v>
      </c>
      <c r="B5" s="181" t="s">
        <v>222</v>
      </c>
      <c r="C5" s="181" t="s">
        <v>223</v>
      </c>
    </row>
    <row r="6" spans="1:11" ht="20.100000000000001" customHeight="1" x14ac:dyDescent="0.25">
      <c r="A6" s="182">
        <v>1200</v>
      </c>
      <c r="B6" s="183" t="s">
        <v>8</v>
      </c>
      <c r="C6" s="272"/>
    </row>
    <row r="7" spans="1:11" ht="20.100000000000001" customHeight="1" x14ac:dyDescent="0.25">
      <c r="A7" s="182">
        <v>1300</v>
      </c>
      <c r="B7" s="183" t="s">
        <v>224</v>
      </c>
      <c r="C7" s="273"/>
    </row>
    <row r="8" spans="1:11" ht="33" customHeight="1" x14ac:dyDescent="0.25">
      <c r="A8" s="182">
        <v>1400</v>
      </c>
      <c r="B8" s="184" t="s">
        <v>225</v>
      </c>
      <c r="C8" s="273"/>
    </row>
    <row r="9" spans="1:11" ht="20.100000000000001" customHeight="1" x14ac:dyDescent="0.25">
      <c r="A9" s="182">
        <v>1500</v>
      </c>
      <c r="B9" s="183" t="s">
        <v>93</v>
      </c>
      <c r="C9" s="273"/>
    </row>
    <row r="10" spans="1:11" ht="20.100000000000001" customHeight="1" x14ac:dyDescent="0.25">
      <c r="A10" s="182">
        <v>1700</v>
      </c>
      <c r="B10" s="183" t="s">
        <v>115</v>
      </c>
      <c r="C10" s="273"/>
      <c r="F10" s="185"/>
    </row>
    <row r="11" spans="1:11" ht="20.100000000000001" customHeight="1" x14ac:dyDescent="0.25">
      <c r="A11" s="182">
        <v>2100</v>
      </c>
      <c r="B11" s="183" t="s">
        <v>309</v>
      </c>
      <c r="C11" s="276"/>
      <c r="F11" s="185"/>
    </row>
    <row r="12" spans="1:11" ht="20.100000000000001" customHeight="1" x14ac:dyDescent="0.25">
      <c r="A12" s="182">
        <v>2200</v>
      </c>
      <c r="B12" s="183" t="s">
        <v>128</v>
      </c>
      <c r="C12" s="273"/>
      <c r="E12" s="185"/>
    </row>
    <row r="13" spans="1:11" ht="24.9" customHeight="1" x14ac:dyDescent="0.25">
      <c r="A13" s="182">
        <v>2300</v>
      </c>
      <c r="B13" s="184" t="str">
        <f>'2300'!B9:F9</f>
        <v>CONCRETE KERBING, CONCRETE CHANNELLING, CHUTES AND
DOWNPIPES, AND CONCRETE LININGS FOR OPEN DRAINS</v>
      </c>
      <c r="C13" s="273"/>
      <c r="E13" s="185"/>
      <c r="F13" s="185"/>
      <c r="G13" s="188"/>
      <c r="H13" s="189"/>
      <c r="I13" s="196"/>
      <c r="J13" s="196"/>
    </row>
    <row r="14" spans="1:11" ht="20.100000000000001" customHeight="1" x14ac:dyDescent="0.25">
      <c r="A14" s="182">
        <v>3300</v>
      </c>
      <c r="B14" s="183" t="str">
        <f>'3300'!B9:F9</f>
        <v>MASS EARTHWORKS</v>
      </c>
      <c r="C14" s="273"/>
      <c r="E14" s="185"/>
      <c r="F14" s="185"/>
    </row>
    <row r="15" spans="1:11" ht="20.100000000000001" customHeight="1" x14ac:dyDescent="0.25">
      <c r="A15" s="182">
        <v>3400</v>
      </c>
      <c r="B15" s="183" t="str">
        <f>'3400'!B9:F9</f>
        <v>PAVEMENT LAYERS OF GRAVEL MATERIAL</v>
      </c>
      <c r="C15" s="273"/>
      <c r="E15" s="185"/>
      <c r="F15" s="185"/>
      <c r="G15" s="188"/>
      <c r="H15" s="189"/>
      <c r="I15" s="185"/>
    </row>
    <row r="16" spans="1:11" ht="20.100000000000001" customHeight="1" x14ac:dyDescent="0.25">
      <c r="A16" s="182">
        <v>3500</v>
      </c>
      <c r="B16" s="183" t="str">
        <f>'3500'!B9:F9</f>
        <v>STABILIZATION</v>
      </c>
      <c r="C16" s="273"/>
      <c r="E16" s="185"/>
    </row>
    <row r="17" spans="1:9" ht="20.100000000000001" customHeight="1" x14ac:dyDescent="0.25">
      <c r="A17" s="182">
        <v>3600</v>
      </c>
      <c r="B17" s="183" t="str">
        <f>'3600'!B9:F9</f>
        <v>CRUSHED STONE BASE</v>
      </c>
      <c r="C17" s="273"/>
      <c r="E17" s="185"/>
    </row>
    <row r="18" spans="1:9" ht="20.100000000000001" customHeight="1" x14ac:dyDescent="0.25">
      <c r="A18" s="182">
        <v>3800</v>
      </c>
      <c r="B18" s="183" t="str">
        <f>'3800'!B9:F9</f>
        <v>BREAKING UP EXISTING PAVEMENT LAYERS</v>
      </c>
      <c r="C18" s="273"/>
      <c r="E18" s="185"/>
      <c r="F18" s="185"/>
    </row>
    <row r="19" spans="1:9" ht="20.100000000000001" customHeight="1" x14ac:dyDescent="0.25">
      <c r="A19" s="182">
        <v>4100</v>
      </c>
      <c r="B19" s="183" t="str">
        <f>'4100'!B9:F9</f>
        <v>PRIME COAT</v>
      </c>
      <c r="C19" s="273"/>
      <c r="E19" s="185"/>
    </row>
    <row r="20" spans="1:9" ht="20.100000000000001" customHeight="1" x14ac:dyDescent="0.25">
      <c r="A20" s="182">
        <v>4200</v>
      </c>
      <c r="B20" s="183" t="str">
        <f>'4200'!B9:F9</f>
        <v>ASPHALT BASE AND SURFACING</v>
      </c>
      <c r="C20" s="273"/>
      <c r="E20" s="185"/>
    </row>
    <row r="21" spans="1:9" ht="20.100000000000001" customHeight="1" x14ac:dyDescent="0.25">
      <c r="A21" s="182">
        <v>5600</v>
      </c>
      <c r="B21" s="183" t="str">
        <f>'5600'!B9:F9</f>
        <v>ROAD SIGNS</v>
      </c>
      <c r="C21" s="273"/>
      <c r="E21" s="185"/>
    </row>
    <row r="22" spans="1:9" ht="20.100000000000001" customHeight="1" x14ac:dyDescent="0.25">
      <c r="A22" s="182">
        <v>5700</v>
      </c>
      <c r="B22" s="183" t="s">
        <v>274</v>
      </c>
      <c r="C22" s="273"/>
      <c r="E22" s="185"/>
    </row>
    <row r="23" spans="1:9" ht="20.100000000000001" customHeight="1" x14ac:dyDescent="0.25">
      <c r="A23" s="182">
        <v>8100</v>
      </c>
      <c r="B23" s="183" t="str">
        <f>'8100'!B9:F9</f>
        <v>TESTING MATERIALS AND WORKMANSHIP</v>
      </c>
      <c r="C23" s="273"/>
      <c r="F23" s="185"/>
    </row>
    <row r="24" spans="1:9" ht="20.100000000000001" customHeight="1" x14ac:dyDescent="0.25">
      <c r="A24" s="369" t="s">
        <v>305</v>
      </c>
      <c r="B24" s="369"/>
      <c r="C24" s="274"/>
      <c r="E24" s="86"/>
      <c r="F24" s="131"/>
    </row>
    <row r="25" spans="1:9" ht="20.100000000000001" customHeight="1" x14ac:dyDescent="0.25">
      <c r="A25" s="371" t="s">
        <v>306</v>
      </c>
      <c r="B25" s="371"/>
      <c r="C25" s="273"/>
    </row>
    <row r="26" spans="1:9" ht="20.100000000000001" customHeight="1" x14ac:dyDescent="0.25">
      <c r="A26" s="369" t="s">
        <v>307</v>
      </c>
      <c r="B26" s="369"/>
      <c r="C26" s="275"/>
      <c r="I26" s="185"/>
    </row>
    <row r="27" spans="1:9" ht="11.25" customHeight="1" x14ac:dyDescent="0.25"/>
    <row r="28" spans="1:9" ht="18" customHeight="1" x14ac:dyDescent="0.25">
      <c r="H28" s="185"/>
    </row>
    <row r="29" spans="1:9" ht="18" customHeight="1" x14ac:dyDescent="0.25">
      <c r="F29" s="185"/>
      <c r="H29" s="185"/>
    </row>
    <row r="30" spans="1:9" ht="24.9" customHeight="1" x14ac:dyDescent="0.25">
      <c r="A30" s="187"/>
    </row>
    <row r="31" spans="1:9" ht="20.100000000000001" customHeight="1" x14ac:dyDescent="0.25">
      <c r="H31" s="185"/>
    </row>
    <row r="32" spans="1:9" ht="20.100000000000001" customHeight="1" x14ac:dyDescent="0.25"/>
    <row r="33" spans="1:8" ht="21" customHeight="1" x14ac:dyDescent="0.25">
      <c r="H33" s="185"/>
    </row>
    <row r="34" spans="1:8" ht="20.100000000000001" customHeight="1" x14ac:dyDescent="0.25">
      <c r="H34" s="189"/>
    </row>
    <row r="35" spans="1:8" ht="20.100000000000001" customHeight="1" x14ac:dyDescent="0.25">
      <c r="A35" s="187"/>
    </row>
    <row r="36" spans="1:8" ht="20.100000000000001" customHeight="1" x14ac:dyDescent="0.25"/>
    <row r="37" spans="1:8" ht="20.100000000000001" customHeight="1" x14ac:dyDescent="0.25"/>
    <row r="38" spans="1:8" ht="20.100000000000001" customHeight="1" x14ac:dyDescent="0.25"/>
    <row r="39" spans="1:8" ht="20.100000000000001" customHeight="1" x14ac:dyDescent="0.25"/>
    <row r="40" spans="1:8" ht="20.100000000000001" customHeight="1" x14ac:dyDescent="0.25"/>
    <row r="41" spans="1:8" ht="7.5" customHeight="1" x14ac:dyDescent="0.25"/>
    <row r="42" spans="1:8" ht="12.75" customHeight="1" x14ac:dyDescent="0.25"/>
    <row r="43" spans="1:8" ht="13.5" customHeight="1" x14ac:dyDescent="0.25"/>
    <row r="44" spans="1:8" ht="12.75" customHeight="1" x14ac:dyDescent="0.25"/>
    <row r="49" ht="6.75" customHeight="1" x14ac:dyDescent="0.25"/>
  </sheetData>
  <sheetProtection algorithmName="SHA-512" hashValue="beAZx3JZDcNQ8/Fa4E9gjpCM4rPUxSAXUjmFvBKjWENIdDRUSmE9DBl5HEHKk2t0hBJr9Wyz+yIbwjv/Gcjgzw==" saltValue="jV6PhqRXfE/RETK66EgB/g==" spinCount="100000" sheet="1" objects="1" scenarios="1"/>
  <mergeCells count="8">
    <mergeCell ref="D2:F2"/>
    <mergeCell ref="G2:I2"/>
    <mergeCell ref="A26:B26"/>
    <mergeCell ref="A1:C1"/>
    <mergeCell ref="A2:C2"/>
    <mergeCell ref="A4:C4"/>
    <mergeCell ref="A24:B24"/>
    <mergeCell ref="A25:B25"/>
  </mergeCells>
  <pageMargins left="0.59055118110236227" right="0.39370078740157483" top="0.39370078740157483" bottom="1.1811023622047245" header="0"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N55"/>
  <sheetViews>
    <sheetView view="pageBreakPreview" topLeftCell="A28" zoomScaleNormal="100" zoomScaleSheetLayoutView="100" workbookViewId="0">
      <selection activeCell="K55" sqref="K55"/>
    </sheetView>
  </sheetViews>
  <sheetFormatPr defaultColWidth="9.109375" defaultRowHeight="12.75" customHeight="1" x14ac:dyDescent="0.2"/>
  <cols>
    <col min="1" max="1" width="6.6640625" style="47" customWidth="1"/>
    <col min="2" max="2" width="3.6640625" style="34" customWidth="1"/>
    <col min="3" max="3" width="4.109375" style="34" customWidth="1"/>
    <col min="4" max="5" width="3.6640625" style="34" customWidth="1"/>
    <col min="6" max="6" width="34.88671875" style="34" customWidth="1"/>
    <col min="7" max="7" width="9.5546875" style="35" bestFit="1" customWidth="1"/>
    <col min="8" max="8" width="7.6640625" style="35" customWidth="1"/>
    <col min="9" max="9" width="10.6640625" style="33" customWidth="1"/>
    <col min="10" max="10" width="12.6640625" style="33" customWidth="1"/>
    <col min="11" max="11" width="9.109375" style="34"/>
    <col min="12" max="12" width="11.33203125" style="34" bestFit="1" customWidth="1"/>
    <col min="13" max="16384" width="9.109375" style="34"/>
  </cols>
  <sheetData>
    <row r="1" spans="1:13" ht="12.75" customHeight="1" x14ac:dyDescent="0.25">
      <c r="A1" s="149" t="str">
        <f>'1200'!A1</f>
        <v>CONTRACT NO.:  FP004</v>
      </c>
      <c r="B1" s="32"/>
      <c r="C1" s="32"/>
      <c r="D1" s="32"/>
      <c r="E1" s="32"/>
      <c r="F1" s="32"/>
      <c r="G1" s="32"/>
      <c r="H1" s="32"/>
    </row>
    <row r="2" spans="1:13" ht="12.75" customHeight="1" x14ac:dyDescent="0.25">
      <c r="A2" s="149"/>
      <c r="B2" s="32"/>
      <c r="C2" s="32"/>
      <c r="D2" s="32"/>
      <c r="E2" s="32"/>
      <c r="F2" s="32"/>
      <c r="G2" s="32"/>
      <c r="H2" s="32"/>
    </row>
    <row r="3" spans="1:13" ht="12" x14ac:dyDescent="0.25">
      <c r="A3" s="296" t="str">
        <f>'1200'!A3:J3</f>
        <v>FINETOWN PROPER: ROAD D (431m) AND SIMMONDS &amp; WILSON STREET (639m)</v>
      </c>
      <c r="B3" s="296"/>
      <c r="C3" s="296"/>
      <c r="D3" s="296"/>
      <c r="E3" s="296"/>
      <c r="F3" s="296"/>
      <c r="G3" s="296"/>
      <c r="H3" s="296"/>
      <c r="I3" s="296"/>
      <c r="J3" s="296"/>
    </row>
    <row r="4" spans="1:13" ht="12.75" customHeight="1" x14ac:dyDescent="0.25">
      <c r="A4" s="150"/>
      <c r="B4" s="36"/>
      <c r="C4" s="36"/>
      <c r="D4" s="36"/>
      <c r="E4" s="36"/>
      <c r="F4" s="36"/>
      <c r="G4" s="36"/>
      <c r="H4" s="36"/>
    </row>
    <row r="5" spans="1:13" s="37" customFormat="1" ht="12.75" customHeight="1" x14ac:dyDescent="0.25">
      <c r="A5" s="288" t="s">
        <v>0</v>
      </c>
      <c r="B5" s="290" t="s">
        <v>1</v>
      </c>
      <c r="C5" s="291"/>
      <c r="D5" s="291"/>
      <c r="E5" s="291"/>
      <c r="F5" s="292"/>
      <c r="G5" s="288" t="s">
        <v>2</v>
      </c>
      <c r="H5" s="288" t="s">
        <v>3</v>
      </c>
      <c r="I5" s="153" t="s">
        <v>4</v>
      </c>
      <c r="J5" s="153" t="s">
        <v>5</v>
      </c>
    </row>
    <row r="6" spans="1:13" s="37" customFormat="1" ht="12.75" customHeight="1" x14ac:dyDescent="0.25">
      <c r="A6" s="289"/>
      <c r="B6" s="293"/>
      <c r="C6" s="294"/>
      <c r="D6" s="294"/>
      <c r="E6" s="294"/>
      <c r="F6" s="295"/>
      <c r="G6" s="289"/>
      <c r="H6" s="289"/>
      <c r="I6" s="154" t="s">
        <v>6</v>
      </c>
      <c r="J6" s="154" t="s">
        <v>6</v>
      </c>
    </row>
    <row r="7" spans="1:13" ht="12.75" customHeight="1" x14ac:dyDescent="0.2">
      <c r="A7" s="38"/>
      <c r="B7" s="40"/>
      <c r="C7" s="41"/>
      <c r="D7" s="41"/>
      <c r="E7" s="41"/>
      <c r="F7" s="42"/>
      <c r="G7" s="39"/>
      <c r="H7" s="39"/>
      <c r="I7" s="43"/>
      <c r="J7" s="43"/>
    </row>
    <row r="8" spans="1:13" s="3" customFormat="1" ht="12.75" customHeight="1" x14ac:dyDescent="0.2">
      <c r="A8" s="100"/>
      <c r="B8" s="88" t="s">
        <v>34</v>
      </c>
      <c r="C8" s="94"/>
      <c r="F8" s="9"/>
      <c r="G8" s="6"/>
      <c r="H8" s="6"/>
      <c r="I8" s="10"/>
      <c r="J8" s="10"/>
      <c r="M8" s="4"/>
    </row>
    <row r="9" spans="1:13" s="3" customFormat="1" ht="12.75" customHeight="1" x14ac:dyDescent="0.2">
      <c r="A9" s="100"/>
      <c r="B9" s="104" t="s">
        <v>35</v>
      </c>
      <c r="C9" s="97"/>
      <c r="F9" s="9"/>
      <c r="G9" s="6"/>
      <c r="H9" s="6"/>
      <c r="I9" s="10"/>
      <c r="J9" s="10"/>
      <c r="M9" s="4"/>
    </row>
    <row r="10" spans="1:13" s="3" customFormat="1" ht="12.75" customHeight="1" x14ac:dyDescent="0.2">
      <c r="A10" s="100"/>
      <c r="B10" s="116" t="s">
        <v>36</v>
      </c>
      <c r="C10" s="105"/>
      <c r="F10" s="9"/>
      <c r="G10" s="6"/>
      <c r="H10" s="6"/>
      <c r="I10" s="10"/>
      <c r="J10" s="10"/>
      <c r="M10" s="4"/>
    </row>
    <row r="11" spans="1:13" s="3" customFormat="1" ht="12.75" customHeight="1" x14ac:dyDescent="0.2">
      <c r="A11" s="100"/>
      <c r="B11" s="108"/>
      <c r="C11" s="105"/>
      <c r="F11" s="9"/>
      <c r="G11" s="6"/>
      <c r="H11" s="6"/>
      <c r="I11" s="10"/>
      <c r="J11" s="10"/>
      <c r="M11" s="4"/>
    </row>
    <row r="12" spans="1:13" s="3" customFormat="1" ht="12.75" customHeight="1" x14ac:dyDescent="0.2">
      <c r="A12" s="100">
        <v>13.01</v>
      </c>
      <c r="B12" s="116" t="s">
        <v>37</v>
      </c>
      <c r="C12" s="115"/>
      <c r="F12" s="9"/>
      <c r="G12" s="6"/>
      <c r="H12" s="89"/>
      <c r="I12" s="10"/>
      <c r="J12" s="10"/>
      <c r="M12" s="4"/>
    </row>
    <row r="13" spans="1:13" s="3" customFormat="1" ht="12.75" customHeight="1" x14ac:dyDescent="0.2">
      <c r="A13" s="100"/>
      <c r="B13" s="108"/>
      <c r="C13" s="105"/>
      <c r="F13" s="9"/>
      <c r="G13" s="6"/>
      <c r="H13" s="89"/>
      <c r="I13" s="10"/>
      <c r="J13" s="10"/>
      <c r="M13" s="4"/>
    </row>
    <row r="14" spans="1:13" s="3" customFormat="1" ht="12.75" customHeight="1" x14ac:dyDescent="0.2">
      <c r="A14" s="93"/>
      <c r="B14" s="108" t="s">
        <v>10</v>
      </c>
      <c r="C14" s="27" t="s">
        <v>38</v>
      </c>
      <c r="F14" s="9"/>
      <c r="G14" s="6" t="s">
        <v>39</v>
      </c>
      <c r="H14" s="89">
        <v>1</v>
      </c>
      <c r="I14" s="263"/>
      <c r="J14" s="263"/>
      <c r="L14" s="197"/>
      <c r="M14" s="4"/>
    </row>
    <row r="15" spans="1:13" s="3" customFormat="1" ht="12.75" customHeight="1" x14ac:dyDescent="0.2">
      <c r="A15" s="93"/>
      <c r="B15" s="108"/>
      <c r="C15" s="27"/>
      <c r="F15" s="9"/>
      <c r="G15" s="6"/>
      <c r="H15" s="89"/>
      <c r="I15" s="225"/>
      <c r="J15" s="225"/>
      <c r="M15" s="4"/>
    </row>
    <row r="16" spans="1:13" s="3" customFormat="1" ht="12.75" customHeight="1" x14ac:dyDescent="0.2">
      <c r="A16" s="100"/>
      <c r="B16" s="108" t="s">
        <v>12</v>
      </c>
      <c r="C16" s="27" t="s">
        <v>40</v>
      </c>
      <c r="F16" s="9"/>
      <c r="G16" s="6" t="s">
        <v>41</v>
      </c>
      <c r="H16" s="89">
        <v>1</v>
      </c>
      <c r="I16" s="263"/>
      <c r="J16" s="263"/>
      <c r="M16" s="4"/>
    </row>
    <row r="17" spans="1:14" s="3" customFormat="1" ht="12.75" customHeight="1" x14ac:dyDescent="0.2">
      <c r="A17" s="100"/>
      <c r="B17" s="108"/>
      <c r="C17" s="27"/>
      <c r="F17" s="9"/>
      <c r="G17" s="6"/>
      <c r="H17" s="89"/>
      <c r="I17" s="225"/>
      <c r="J17" s="225"/>
      <c r="M17" s="4"/>
    </row>
    <row r="18" spans="1:14" s="3" customFormat="1" ht="12.75" customHeight="1" x14ac:dyDescent="0.2">
      <c r="A18" s="100"/>
      <c r="B18" s="108" t="s">
        <v>15</v>
      </c>
      <c r="C18" s="27" t="s">
        <v>42</v>
      </c>
      <c r="F18" s="9"/>
      <c r="G18" s="6" t="s">
        <v>41</v>
      </c>
      <c r="H18" s="89">
        <v>1</v>
      </c>
      <c r="I18" s="263"/>
      <c r="J18" s="263"/>
      <c r="L18" s="197"/>
      <c r="M18" s="4"/>
      <c r="N18" s="197"/>
    </row>
    <row r="19" spans="1:14" s="3" customFormat="1" ht="12.75" customHeight="1" x14ac:dyDescent="0.25">
      <c r="A19" s="100"/>
      <c r="B19" s="111"/>
      <c r="F19" s="9"/>
      <c r="G19" s="6"/>
      <c r="H19" s="89"/>
      <c r="I19" s="10"/>
      <c r="J19" s="10"/>
      <c r="M19" s="4"/>
    </row>
    <row r="20" spans="1:14" s="3" customFormat="1" ht="38.25" customHeight="1" x14ac:dyDescent="0.2">
      <c r="A20" s="117" t="s">
        <v>43</v>
      </c>
      <c r="B20" s="201" t="s">
        <v>44</v>
      </c>
      <c r="C20" s="297" t="s">
        <v>45</v>
      </c>
      <c r="D20" s="298"/>
      <c r="E20" s="298"/>
      <c r="F20" s="299"/>
      <c r="G20" s="6" t="s">
        <v>46</v>
      </c>
      <c r="H20" s="89">
        <v>6</v>
      </c>
      <c r="I20" s="264"/>
      <c r="J20" s="263"/>
      <c r="M20" s="4"/>
    </row>
    <row r="21" spans="1:14" s="3" customFormat="1" ht="12.75" customHeight="1" x14ac:dyDescent="0.2">
      <c r="A21" s="100"/>
      <c r="B21" s="30"/>
      <c r="F21" s="9"/>
      <c r="G21" s="6"/>
      <c r="H21" s="89"/>
      <c r="I21" s="10"/>
      <c r="J21" s="10"/>
      <c r="M21" s="4"/>
    </row>
    <row r="22" spans="1:14" s="3" customFormat="1" ht="15" customHeight="1" x14ac:dyDescent="0.2">
      <c r="A22" s="100"/>
      <c r="B22" s="23" t="s">
        <v>12</v>
      </c>
      <c r="C22" s="298" t="s">
        <v>47</v>
      </c>
      <c r="D22" s="298"/>
      <c r="E22" s="298"/>
      <c r="F22" s="299"/>
      <c r="G22" s="6" t="s">
        <v>46</v>
      </c>
      <c r="H22" s="89">
        <v>6</v>
      </c>
      <c r="I22" s="264"/>
      <c r="J22" s="263"/>
      <c r="M22" s="4"/>
    </row>
    <row r="23" spans="1:14" s="3" customFormat="1" ht="12.75" customHeight="1" x14ac:dyDescent="0.2">
      <c r="A23" s="100"/>
      <c r="B23" s="157"/>
      <c r="F23" s="9"/>
      <c r="G23" s="6"/>
      <c r="H23" s="89"/>
      <c r="I23" s="10"/>
      <c r="J23" s="10"/>
      <c r="M23" s="4"/>
    </row>
    <row r="24" spans="1:14" s="3" customFormat="1" ht="12.75" customHeight="1" x14ac:dyDescent="0.2">
      <c r="A24" s="100"/>
      <c r="B24" s="158"/>
      <c r="F24" s="9"/>
      <c r="G24" s="6"/>
      <c r="H24" s="89"/>
      <c r="I24" s="10"/>
      <c r="J24" s="10"/>
      <c r="M24" s="4"/>
    </row>
    <row r="25" spans="1:14" s="3" customFormat="1" ht="12.75" customHeight="1" x14ac:dyDescent="0.2">
      <c r="A25" s="117"/>
      <c r="B25" s="118"/>
      <c r="C25" s="118"/>
      <c r="D25" s="118"/>
      <c r="F25" s="9"/>
      <c r="G25" s="6"/>
      <c r="H25" s="89"/>
      <c r="I25" s="10"/>
      <c r="J25" s="10"/>
      <c r="M25" s="4"/>
    </row>
    <row r="26" spans="1:14" s="3" customFormat="1" ht="12.75" customHeight="1" x14ac:dyDescent="0.2">
      <c r="A26" s="117"/>
      <c r="B26" s="118"/>
      <c r="C26" s="118"/>
      <c r="D26" s="118"/>
      <c r="F26" s="9"/>
      <c r="G26" s="6"/>
      <c r="H26" s="89"/>
      <c r="I26" s="10"/>
      <c r="J26" s="10"/>
      <c r="M26" s="4"/>
    </row>
    <row r="27" spans="1:14" s="3" customFormat="1" ht="12.75" customHeight="1" x14ac:dyDescent="0.2">
      <c r="A27" s="117"/>
      <c r="B27" s="118"/>
      <c r="C27" s="118"/>
      <c r="D27" s="118"/>
      <c r="F27" s="9"/>
      <c r="G27" s="6"/>
      <c r="H27" s="89"/>
      <c r="I27" s="10"/>
      <c r="J27" s="10"/>
      <c r="M27" s="4"/>
    </row>
    <row r="28" spans="1:14" s="3" customFormat="1" ht="12.75" customHeight="1" x14ac:dyDescent="0.2">
      <c r="A28" s="117"/>
      <c r="B28" s="118"/>
      <c r="C28" s="118"/>
      <c r="D28" s="118"/>
      <c r="F28" s="9"/>
      <c r="G28" s="6"/>
      <c r="H28" s="89"/>
      <c r="I28" s="10"/>
      <c r="J28" s="10"/>
      <c r="M28" s="4"/>
    </row>
    <row r="29" spans="1:14" s="3" customFormat="1" ht="12.75" customHeight="1" x14ac:dyDescent="0.2">
      <c r="A29" s="117"/>
      <c r="B29" s="118"/>
      <c r="C29" s="118"/>
      <c r="D29" s="118"/>
      <c r="F29" s="9"/>
      <c r="G29" s="6"/>
      <c r="H29" s="89"/>
      <c r="I29" s="10"/>
      <c r="J29" s="10"/>
      <c r="M29" s="4"/>
    </row>
    <row r="30" spans="1:14" s="3" customFormat="1" ht="12.75" customHeight="1" x14ac:dyDescent="0.2">
      <c r="A30" s="117"/>
      <c r="B30" s="118"/>
      <c r="C30" s="118"/>
      <c r="D30" s="118"/>
      <c r="F30" s="9"/>
      <c r="G30" s="6"/>
      <c r="H30" s="89"/>
      <c r="I30" s="10"/>
      <c r="J30" s="10"/>
      <c r="M30" s="4"/>
    </row>
    <row r="31" spans="1:14" s="3" customFormat="1" ht="12.75" customHeight="1" x14ac:dyDescent="0.2">
      <c r="A31" s="117"/>
      <c r="B31" s="118"/>
      <c r="C31" s="118"/>
      <c r="D31" s="118"/>
      <c r="F31" s="9"/>
      <c r="G31" s="6"/>
      <c r="H31" s="89"/>
      <c r="I31" s="10"/>
      <c r="J31" s="10"/>
      <c r="M31" s="4"/>
    </row>
    <row r="32" spans="1:14" s="3" customFormat="1" ht="12.75" customHeight="1" x14ac:dyDescent="0.2">
      <c r="A32" s="117"/>
      <c r="B32" s="118"/>
      <c r="C32" s="118"/>
      <c r="D32" s="118"/>
      <c r="F32" s="9"/>
      <c r="G32" s="6"/>
      <c r="H32" s="89"/>
      <c r="I32" s="10"/>
      <c r="J32" s="10"/>
      <c r="M32" s="4"/>
    </row>
    <row r="33" spans="1:13" s="3" customFormat="1" ht="12.75" customHeight="1" x14ac:dyDescent="0.2">
      <c r="A33" s="117"/>
      <c r="B33" s="118"/>
      <c r="C33" s="118"/>
      <c r="D33" s="118"/>
      <c r="F33" s="9"/>
      <c r="G33" s="6"/>
      <c r="H33" s="89"/>
      <c r="I33" s="10"/>
      <c r="J33" s="10"/>
      <c r="M33" s="4"/>
    </row>
    <row r="34" spans="1:13" s="3" customFormat="1" ht="12.75" customHeight="1" x14ac:dyDescent="0.2">
      <c r="A34" s="117"/>
      <c r="B34" s="118"/>
      <c r="C34" s="118"/>
      <c r="D34" s="118"/>
      <c r="F34" s="9"/>
      <c r="G34" s="6"/>
      <c r="H34" s="89"/>
      <c r="I34" s="10"/>
      <c r="J34" s="10"/>
      <c r="M34" s="4"/>
    </row>
    <row r="35" spans="1:13" s="3" customFormat="1" ht="12.75" customHeight="1" x14ac:dyDescent="0.2">
      <c r="A35" s="117"/>
      <c r="B35" s="118"/>
      <c r="C35" s="118"/>
      <c r="D35" s="118"/>
      <c r="F35" s="9"/>
      <c r="G35" s="6"/>
      <c r="H35" s="89"/>
      <c r="I35" s="10"/>
      <c r="J35" s="10"/>
      <c r="M35" s="4"/>
    </row>
    <row r="36" spans="1:13" s="3" customFormat="1" ht="12.75" customHeight="1" x14ac:dyDescent="0.2">
      <c r="A36" s="117"/>
      <c r="B36" s="118"/>
      <c r="C36" s="118"/>
      <c r="D36" s="118"/>
      <c r="F36" s="9"/>
      <c r="G36" s="6"/>
      <c r="H36" s="89"/>
      <c r="I36" s="10"/>
      <c r="J36" s="10"/>
      <c r="M36" s="4"/>
    </row>
    <row r="37" spans="1:13" s="3" customFormat="1" ht="12.75" customHeight="1" x14ac:dyDescent="0.2">
      <c r="A37" s="117"/>
      <c r="B37" s="118"/>
      <c r="C37" s="118"/>
      <c r="D37" s="118"/>
      <c r="F37" s="9"/>
      <c r="G37" s="6"/>
      <c r="H37" s="89"/>
      <c r="I37" s="10"/>
      <c r="J37" s="10"/>
      <c r="M37" s="4"/>
    </row>
    <row r="38" spans="1:13" s="3" customFormat="1" ht="12.75" customHeight="1" x14ac:dyDescent="0.2">
      <c r="A38" s="117"/>
      <c r="B38" s="118"/>
      <c r="C38" s="118"/>
      <c r="D38" s="118"/>
      <c r="F38" s="9"/>
      <c r="G38" s="6"/>
      <c r="H38" s="89"/>
      <c r="I38" s="10"/>
      <c r="J38" s="10"/>
      <c r="M38" s="4"/>
    </row>
    <row r="39" spans="1:13" s="3" customFormat="1" ht="12.75" customHeight="1" x14ac:dyDescent="0.2">
      <c r="A39" s="117"/>
      <c r="B39" s="118"/>
      <c r="C39" s="118"/>
      <c r="D39" s="118"/>
      <c r="F39" s="9"/>
      <c r="G39" s="6"/>
      <c r="H39" s="89"/>
      <c r="I39" s="10"/>
      <c r="J39" s="10"/>
      <c r="M39" s="4"/>
    </row>
    <row r="40" spans="1:13" s="3" customFormat="1" ht="12.75" customHeight="1" x14ac:dyDescent="0.2">
      <c r="A40" s="117"/>
      <c r="B40" s="118"/>
      <c r="C40" s="118"/>
      <c r="D40" s="118"/>
      <c r="F40" s="9"/>
      <c r="G40" s="6"/>
      <c r="H40" s="89"/>
      <c r="I40" s="10"/>
      <c r="J40" s="10"/>
      <c r="M40" s="4"/>
    </row>
    <row r="41" spans="1:13" s="3" customFormat="1" ht="12.75" customHeight="1" x14ac:dyDescent="0.2">
      <c r="A41" s="117"/>
      <c r="B41" s="118"/>
      <c r="C41" s="118"/>
      <c r="D41" s="118"/>
      <c r="F41" s="9"/>
      <c r="G41" s="6"/>
      <c r="H41" s="89"/>
      <c r="I41" s="10"/>
      <c r="J41" s="10"/>
      <c r="M41" s="4"/>
    </row>
    <row r="42" spans="1:13" s="3" customFormat="1" ht="12.75" customHeight="1" x14ac:dyDescent="0.2">
      <c r="A42" s="117"/>
      <c r="B42" s="118"/>
      <c r="C42" s="118"/>
      <c r="D42" s="118"/>
      <c r="F42" s="9"/>
      <c r="G42" s="6"/>
      <c r="H42" s="89"/>
      <c r="I42" s="10"/>
      <c r="J42" s="10"/>
      <c r="M42" s="4"/>
    </row>
    <row r="43" spans="1:13" s="3" customFormat="1" ht="12.75" customHeight="1" x14ac:dyDescent="0.2">
      <c r="A43" s="117"/>
      <c r="B43" s="118"/>
      <c r="C43" s="118"/>
      <c r="D43" s="118"/>
      <c r="F43" s="9"/>
      <c r="G43" s="6"/>
      <c r="H43" s="89"/>
      <c r="I43" s="10"/>
      <c r="J43" s="10"/>
      <c r="M43" s="4"/>
    </row>
    <row r="44" spans="1:13" s="3" customFormat="1" ht="12.75" customHeight="1" x14ac:dyDescent="0.2">
      <c r="A44" s="117"/>
      <c r="B44" s="118"/>
      <c r="C44" s="118"/>
      <c r="D44" s="118"/>
      <c r="F44" s="9"/>
      <c r="G44" s="6"/>
      <c r="H44" s="89"/>
      <c r="I44" s="10"/>
      <c r="J44" s="10"/>
      <c r="M44" s="4"/>
    </row>
    <row r="45" spans="1:13" s="3" customFormat="1" ht="12.75" customHeight="1" x14ac:dyDescent="0.2">
      <c r="A45" s="117"/>
      <c r="B45" s="118"/>
      <c r="C45" s="118"/>
      <c r="D45" s="118"/>
      <c r="F45" s="9"/>
      <c r="G45" s="6"/>
      <c r="H45" s="89"/>
      <c r="I45" s="10"/>
      <c r="J45" s="10"/>
      <c r="M45" s="4"/>
    </row>
    <row r="46" spans="1:13" s="3" customFormat="1" ht="12.75" customHeight="1" x14ac:dyDescent="0.2">
      <c r="A46" s="117"/>
      <c r="B46" s="118"/>
      <c r="C46" s="118"/>
      <c r="D46" s="118"/>
      <c r="F46" s="9"/>
      <c r="G46" s="6"/>
      <c r="H46" s="89"/>
      <c r="I46" s="10"/>
      <c r="J46" s="10"/>
      <c r="M46" s="4"/>
    </row>
    <row r="47" spans="1:13" s="3" customFormat="1" ht="12.75" customHeight="1" x14ac:dyDescent="0.2">
      <c r="A47" s="117"/>
      <c r="B47" s="118"/>
      <c r="C47" s="118"/>
      <c r="D47" s="118"/>
      <c r="F47" s="9"/>
      <c r="G47" s="6"/>
      <c r="H47" s="89"/>
      <c r="I47" s="10"/>
      <c r="J47" s="10"/>
      <c r="M47" s="4"/>
    </row>
    <row r="48" spans="1:13" ht="12.75" customHeight="1" x14ac:dyDescent="0.2">
      <c r="A48" s="38"/>
      <c r="B48" s="40"/>
      <c r="F48" s="42"/>
      <c r="G48" s="39"/>
      <c r="H48" s="39"/>
      <c r="I48" s="43"/>
      <c r="J48" s="43"/>
      <c r="K48" s="40"/>
    </row>
    <row r="49" spans="1:11" ht="12.75" customHeight="1" x14ac:dyDescent="0.2">
      <c r="A49" s="38"/>
      <c r="B49" s="40"/>
      <c r="F49" s="42"/>
      <c r="G49" s="39"/>
      <c r="H49" s="39"/>
      <c r="I49" s="43"/>
      <c r="J49" s="43"/>
      <c r="K49" s="40"/>
    </row>
    <row r="50" spans="1:11" ht="12.75" customHeight="1" x14ac:dyDescent="0.2">
      <c r="A50" s="38"/>
      <c r="B50" s="40"/>
      <c r="F50" s="42"/>
      <c r="G50" s="39"/>
      <c r="H50" s="39"/>
      <c r="I50" s="43"/>
      <c r="J50" s="43"/>
      <c r="K50" s="40"/>
    </row>
    <row r="51" spans="1:11" ht="12.75" customHeight="1" x14ac:dyDescent="0.2">
      <c r="A51" s="38"/>
      <c r="B51" s="40"/>
      <c r="F51" s="42"/>
      <c r="G51" s="39"/>
      <c r="H51" s="39"/>
      <c r="I51" s="43"/>
      <c r="J51" s="43"/>
      <c r="K51" s="40"/>
    </row>
    <row r="52" spans="1:11" ht="12.75" customHeight="1" x14ac:dyDescent="0.2">
      <c r="A52" s="38"/>
      <c r="B52" s="88" t="s">
        <v>34</v>
      </c>
      <c r="F52" s="42"/>
      <c r="G52" s="39"/>
      <c r="H52" s="39"/>
      <c r="I52" s="43"/>
      <c r="J52" s="43"/>
    </row>
    <row r="53" spans="1:11" ht="24.75" customHeight="1" x14ac:dyDescent="0.2">
      <c r="A53" s="38"/>
      <c r="B53" s="303" t="s">
        <v>48</v>
      </c>
      <c r="C53" s="304"/>
      <c r="D53" s="304"/>
      <c r="E53" s="304"/>
      <c r="F53" s="305"/>
      <c r="G53" s="39"/>
      <c r="H53" s="39"/>
      <c r="I53" s="43"/>
      <c r="J53" s="43"/>
    </row>
    <row r="54" spans="1:11" ht="12.75" customHeight="1" x14ac:dyDescent="0.25">
      <c r="A54" s="38"/>
      <c r="B54" s="48"/>
      <c r="C54" s="49"/>
      <c r="D54" s="49"/>
      <c r="E54" s="49"/>
      <c r="F54" s="50"/>
      <c r="G54" s="39"/>
      <c r="H54" s="39"/>
      <c r="I54" s="43"/>
      <c r="J54" s="43"/>
    </row>
    <row r="55" spans="1:11" ht="12.75" customHeight="1" x14ac:dyDescent="0.25">
      <c r="A55" s="44"/>
      <c r="B55" s="300" t="s">
        <v>33</v>
      </c>
      <c r="C55" s="301"/>
      <c r="D55" s="301"/>
      <c r="E55" s="301"/>
      <c r="F55" s="301"/>
      <c r="G55" s="301"/>
      <c r="H55" s="301"/>
      <c r="I55" s="302"/>
      <c r="J55" s="265"/>
    </row>
  </sheetData>
  <sheetProtection algorithmName="SHA-512" hashValue="NTRXWscUPV5p555isvudWzqtmLn5GOJqzKN059tj58Qh5sGGKXe3ZRo4ok+KfFs49YXQlcN7scJ/K3GTJkCAAg==" saltValue="MpvA9Zqe7LLaYYykl+p+3g==" spinCount="100000" sheet="1" objects="1" scenarios="1"/>
  <mergeCells count="9">
    <mergeCell ref="A3:J3"/>
    <mergeCell ref="C20:F20"/>
    <mergeCell ref="C22:F22"/>
    <mergeCell ref="B55:I55"/>
    <mergeCell ref="B53:F53"/>
    <mergeCell ref="A5:A6"/>
    <mergeCell ref="B5:F6"/>
    <mergeCell ref="G5:G6"/>
    <mergeCell ref="H5:H6"/>
  </mergeCells>
  <pageMargins left="0.59055118110236227" right="0.39370078740157483" top="0.39370078740157483" bottom="1.1811023622047245" header="0" footer="0.31496062992125984"/>
  <pageSetup paperSize="9" scale="95"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47"/>
  <sheetViews>
    <sheetView view="pageBreakPreview" topLeftCell="A26" zoomScaleSheetLayoutView="100" workbookViewId="0">
      <selection activeCell="G21" sqref="G21"/>
    </sheetView>
  </sheetViews>
  <sheetFormatPr defaultRowHeight="13.2" x14ac:dyDescent="0.25"/>
  <cols>
    <col min="1" max="1" width="15.6640625" style="54" customWidth="1"/>
    <col min="2" max="2" width="55.6640625" customWidth="1"/>
    <col min="3" max="3" width="22.6640625" customWidth="1"/>
  </cols>
  <sheetData>
    <row r="1" spans="1:10" s="3" customFormat="1" ht="11.4" x14ac:dyDescent="0.2">
      <c r="A1" s="1"/>
      <c r="B1" s="1"/>
      <c r="C1" s="1"/>
      <c r="D1" s="1"/>
      <c r="E1" s="1"/>
      <c r="F1" s="2"/>
      <c r="G1" s="2"/>
      <c r="J1" s="4" t="s">
        <v>226</v>
      </c>
    </row>
    <row r="2" spans="1:10" s="3" customFormat="1" ht="12.75" customHeight="1" x14ac:dyDescent="0.2">
      <c r="A2" s="1" t="str">
        <f>'1200'!A1</f>
        <v>CONTRACT NO.:  FP004</v>
      </c>
      <c r="B2" s="1"/>
      <c r="C2" s="1"/>
      <c r="D2" s="1"/>
      <c r="E2" s="1"/>
      <c r="F2" s="2"/>
      <c r="G2" s="2"/>
      <c r="J2" s="4" t="s">
        <v>227</v>
      </c>
    </row>
    <row r="3" spans="1:10" s="3" customFormat="1" ht="12.75" customHeight="1" x14ac:dyDescent="0.25">
      <c r="A3" s="1" t="s">
        <v>228</v>
      </c>
      <c r="B3" s="54"/>
      <c r="C3" s="54"/>
      <c r="D3" s="54"/>
      <c r="E3" s="54"/>
      <c r="F3" s="2"/>
      <c r="G3" s="2"/>
      <c r="J3" s="4" t="s">
        <v>229</v>
      </c>
    </row>
    <row r="4" spans="1:10" s="3" customFormat="1" ht="12.75" customHeight="1" x14ac:dyDescent="0.25">
      <c r="A4" s="55" t="s">
        <v>230</v>
      </c>
      <c r="B4" s="56"/>
      <c r="C4" s="56"/>
      <c r="D4"/>
      <c r="E4"/>
      <c r="F4" s="2"/>
      <c r="G4" s="2"/>
      <c r="J4" s="4" t="s">
        <v>231</v>
      </c>
    </row>
    <row r="5" spans="1:10" s="3" customFormat="1" ht="12.75" customHeight="1" x14ac:dyDescent="0.25">
      <c r="A5" s="1"/>
      <c r="B5" s="54"/>
      <c r="C5" s="54"/>
      <c r="D5" s="54"/>
      <c r="E5" s="54"/>
      <c r="F5" s="2"/>
      <c r="G5" s="2"/>
      <c r="J5" s="4"/>
    </row>
    <row r="6" spans="1:10" ht="14.4" x14ac:dyDescent="0.3">
      <c r="A6" s="373" t="s">
        <v>232</v>
      </c>
      <c r="B6" s="373"/>
      <c r="C6" s="373"/>
    </row>
    <row r="7" spans="1:10" ht="13.8" x14ac:dyDescent="0.25">
      <c r="A7" s="374" t="s">
        <v>233</v>
      </c>
      <c r="B7" s="374"/>
      <c r="C7" s="374"/>
    </row>
    <row r="8" spans="1:10" ht="13.8" x14ac:dyDescent="0.25">
      <c r="A8" s="375" t="s">
        <v>234</v>
      </c>
      <c r="B8" s="375"/>
      <c r="C8" s="375"/>
    </row>
    <row r="9" spans="1:10" ht="13.8" x14ac:dyDescent="0.25">
      <c r="A9" s="374" t="s">
        <v>235</v>
      </c>
      <c r="B9" s="374"/>
      <c r="C9" s="374"/>
    </row>
    <row r="10" spans="1:10" x14ac:dyDescent="0.25">
      <c r="A10" s="376"/>
      <c r="B10" s="376"/>
      <c r="C10" s="376"/>
    </row>
    <row r="11" spans="1:10" ht="16.8" x14ac:dyDescent="0.3">
      <c r="A11" s="372" t="s">
        <v>236</v>
      </c>
      <c r="B11" s="372"/>
      <c r="C11" s="372"/>
    </row>
    <row r="12" spans="1:10" ht="13.8" thickBot="1" x14ac:dyDescent="0.3"/>
    <row r="13" spans="1:10" ht="21" customHeight="1" thickBot="1" x14ac:dyDescent="0.3">
      <c r="A13" s="57" t="s">
        <v>237</v>
      </c>
      <c r="B13" s="58" t="s">
        <v>1</v>
      </c>
      <c r="C13" s="59" t="s">
        <v>238</v>
      </c>
    </row>
    <row r="14" spans="1:10" ht="21" customHeight="1" x14ac:dyDescent="0.25">
      <c r="A14" s="68"/>
      <c r="B14" s="69" t="s">
        <v>239</v>
      </c>
      <c r="C14" s="70"/>
    </row>
    <row r="15" spans="1:10" ht="21" customHeight="1" x14ac:dyDescent="0.25">
      <c r="A15" s="63">
        <v>1.1000000000000001</v>
      </c>
      <c r="B15" s="71" t="s">
        <v>240</v>
      </c>
      <c r="C15" s="64"/>
    </row>
    <row r="16" spans="1:10" ht="21" customHeight="1" thickBot="1" x14ac:dyDescent="0.3">
      <c r="A16" s="60">
        <v>1.2</v>
      </c>
      <c r="B16" s="61" t="s">
        <v>241</v>
      </c>
      <c r="C16" s="62"/>
    </row>
    <row r="17" spans="1:3" ht="21" customHeight="1" thickBot="1" x14ac:dyDescent="0.3">
      <c r="A17" s="65"/>
      <c r="B17" s="66" t="s">
        <v>242</v>
      </c>
      <c r="C17" s="67"/>
    </row>
    <row r="18" spans="1:3" ht="21" customHeight="1" x14ac:dyDescent="0.25">
      <c r="A18" s="60"/>
      <c r="B18" s="69" t="s">
        <v>243</v>
      </c>
      <c r="C18" s="62"/>
    </row>
    <row r="19" spans="1:3" ht="21" customHeight="1" x14ac:dyDescent="0.25">
      <c r="A19" s="60">
        <v>2.1</v>
      </c>
      <c r="B19" s="72" t="s">
        <v>244</v>
      </c>
      <c r="C19" s="64"/>
    </row>
    <row r="20" spans="1:3" ht="21" customHeight="1" x14ac:dyDescent="0.25">
      <c r="A20" s="63">
        <v>2.2000000000000002</v>
      </c>
      <c r="B20" s="72" t="s">
        <v>244</v>
      </c>
      <c r="C20" s="64"/>
    </row>
    <row r="21" spans="1:3" ht="21" customHeight="1" thickBot="1" x14ac:dyDescent="0.3">
      <c r="A21" s="60">
        <v>2.2999999999999998</v>
      </c>
      <c r="B21" s="72" t="s">
        <v>244</v>
      </c>
      <c r="C21" s="64"/>
    </row>
    <row r="22" spans="1:3" ht="21" customHeight="1" thickBot="1" x14ac:dyDescent="0.3">
      <c r="A22" s="65"/>
      <c r="B22" s="66" t="s">
        <v>245</v>
      </c>
      <c r="C22" s="67"/>
    </row>
    <row r="23" spans="1:3" ht="21" customHeight="1" x14ac:dyDescent="0.25">
      <c r="A23" s="60"/>
      <c r="B23" s="69" t="s">
        <v>246</v>
      </c>
      <c r="C23" s="64"/>
    </row>
    <row r="24" spans="1:3" ht="21" customHeight="1" x14ac:dyDescent="0.25">
      <c r="A24" s="60">
        <v>3.1</v>
      </c>
      <c r="B24" s="72" t="s">
        <v>244</v>
      </c>
      <c r="C24" s="64"/>
    </row>
    <row r="25" spans="1:3" ht="21" customHeight="1" x14ac:dyDescent="0.25">
      <c r="A25" s="60">
        <v>3.2</v>
      </c>
      <c r="B25" s="72" t="s">
        <v>244</v>
      </c>
      <c r="C25" s="64"/>
    </row>
    <row r="26" spans="1:3" ht="21" customHeight="1" thickBot="1" x14ac:dyDescent="0.3">
      <c r="A26" s="60">
        <v>3.3</v>
      </c>
      <c r="B26" s="72" t="s">
        <v>244</v>
      </c>
      <c r="C26" s="64"/>
    </row>
    <row r="27" spans="1:3" ht="21" customHeight="1" thickBot="1" x14ac:dyDescent="0.3">
      <c r="A27" s="65"/>
      <c r="B27" s="66" t="s">
        <v>247</v>
      </c>
      <c r="C27" s="67"/>
    </row>
    <row r="28" spans="1:3" ht="21" customHeight="1" x14ac:dyDescent="0.25">
      <c r="A28" s="60"/>
      <c r="B28" s="69" t="s">
        <v>248</v>
      </c>
      <c r="C28" s="64"/>
    </row>
    <row r="29" spans="1:3" ht="21" customHeight="1" x14ac:dyDescent="0.25">
      <c r="A29" s="60">
        <v>4.0999999999999996</v>
      </c>
      <c r="B29" s="72" t="s">
        <v>244</v>
      </c>
      <c r="C29" s="64"/>
    </row>
    <row r="30" spans="1:3" ht="21" customHeight="1" x14ac:dyDescent="0.25">
      <c r="A30" s="60">
        <v>4.2</v>
      </c>
      <c r="B30" s="72" t="s">
        <v>244</v>
      </c>
      <c r="C30" s="64"/>
    </row>
    <row r="31" spans="1:3" ht="21" customHeight="1" x14ac:dyDescent="0.25">
      <c r="A31" s="60">
        <v>4.3</v>
      </c>
      <c r="B31" s="72" t="s">
        <v>244</v>
      </c>
      <c r="C31" s="64"/>
    </row>
    <row r="32" spans="1:3" ht="21" customHeight="1" thickBot="1" x14ac:dyDescent="0.3">
      <c r="A32" s="60">
        <v>4.4000000000000004</v>
      </c>
      <c r="B32" s="72" t="s">
        <v>244</v>
      </c>
      <c r="C32" s="64"/>
    </row>
    <row r="33" spans="1:3" ht="21" customHeight="1" thickBot="1" x14ac:dyDescent="0.3">
      <c r="A33" s="65"/>
      <c r="B33" s="66" t="s">
        <v>249</v>
      </c>
      <c r="C33" s="67"/>
    </row>
    <row r="34" spans="1:3" ht="21" customHeight="1" x14ac:dyDescent="0.25">
      <c r="A34" s="60"/>
      <c r="B34" s="69" t="s">
        <v>250</v>
      </c>
      <c r="C34" s="64"/>
    </row>
    <row r="35" spans="1:3" ht="21" customHeight="1" x14ac:dyDescent="0.25">
      <c r="A35" s="60">
        <v>5.0999999999999996</v>
      </c>
      <c r="B35" s="72" t="s">
        <v>244</v>
      </c>
      <c r="C35" s="64"/>
    </row>
    <row r="36" spans="1:3" ht="21" customHeight="1" x14ac:dyDescent="0.25">
      <c r="A36" s="60">
        <v>5.2</v>
      </c>
      <c r="B36" s="72" t="s">
        <v>244</v>
      </c>
      <c r="C36" s="64"/>
    </row>
    <row r="37" spans="1:3" ht="21" customHeight="1" x14ac:dyDescent="0.25">
      <c r="A37" s="60">
        <v>5.3</v>
      </c>
      <c r="B37" s="72" t="s">
        <v>244</v>
      </c>
      <c r="C37" s="64"/>
    </row>
    <row r="38" spans="1:3" ht="21" customHeight="1" thickBot="1" x14ac:dyDescent="0.3">
      <c r="A38" s="60">
        <v>5.4</v>
      </c>
      <c r="B38" s="72" t="s">
        <v>244</v>
      </c>
      <c r="C38" s="64"/>
    </row>
    <row r="39" spans="1:3" ht="21" customHeight="1" thickBot="1" x14ac:dyDescent="0.3">
      <c r="A39" s="65"/>
      <c r="B39" s="66" t="s">
        <v>251</v>
      </c>
      <c r="C39" s="67"/>
    </row>
    <row r="40" spans="1:3" ht="21" customHeight="1" x14ac:dyDescent="0.25"/>
    <row r="41" spans="1:3" ht="13.5" customHeight="1" x14ac:dyDescent="0.25"/>
    <row r="42" spans="1:3" ht="12.75" customHeight="1" x14ac:dyDescent="0.25"/>
    <row r="47" spans="1:3" ht="6.75" customHeight="1" x14ac:dyDescent="0.25"/>
  </sheetData>
  <mergeCells count="6">
    <mergeCell ref="A11:C11"/>
    <mergeCell ref="A6:C6"/>
    <mergeCell ref="A7:C7"/>
    <mergeCell ref="A8:C8"/>
    <mergeCell ref="A9:C9"/>
    <mergeCell ref="A10:C10"/>
  </mergeCells>
  <pageMargins left="0.59055118110236227" right="0.39370078740157483" top="0.39370078740157483" bottom="0.39370078740157483" header="0.19685039370078741" footer="0.31496062992125984"/>
  <pageSetup paperSize="9" orientation="portrait" r:id="rId1"/>
  <headerFooter>
    <oddFooter>&amp;L&amp;7&amp;Z&amp;F&amp;C&amp;G
2.2.&amp;P&amp;R&amp;7&amp;D</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M108"/>
  <sheetViews>
    <sheetView view="pageBreakPreview" topLeftCell="A70" zoomScaleNormal="100" zoomScaleSheetLayoutView="100" workbookViewId="0">
      <selection activeCell="J108" sqref="J108"/>
    </sheetView>
  </sheetViews>
  <sheetFormatPr defaultColWidth="9.109375" defaultRowHeight="12.75" customHeight="1" x14ac:dyDescent="0.2"/>
  <cols>
    <col min="1" max="1" width="6.6640625" style="47" customWidth="1"/>
    <col min="2" max="2" width="3.6640625" style="34" customWidth="1"/>
    <col min="3" max="3" width="4.109375" style="34" customWidth="1"/>
    <col min="4" max="5" width="3.6640625" style="34" customWidth="1"/>
    <col min="6" max="6" width="30.88671875" style="34" customWidth="1"/>
    <col min="7" max="7" width="10.33203125" style="35" customWidth="1"/>
    <col min="8" max="8" width="10.6640625" style="35" customWidth="1"/>
    <col min="9" max="9" width="10.6640625" style="33" customWidth="1"/>
    <col min="10" max="10" width="12.6640625" style="80" customWidth="1"/>
    <col min="11" max="16384" width="9.109375" style="34"/>
  </cols>
  <sheetData>
    <row r="1" spans="1:13" ht="12.75" customHeight="1" x14ac:dyDescent="0.25">
      <c r="A1" s="149" t="str">
        <f>'1300'!A1</f>
        <v>CONTRACT NO.:  FP004</v>
      </c>
      <c r="B1" s="32"/>
      <c r="C1" s="32"/>
      <c r="D1" s="32"/>
      <c r="E1" s="32"/>
      <c r="F1" s="32"/>
      <c r="G1" s="32"/>
      <c r="H1" s="32"/>
    </row>
    <row r="2" spans="1:13" ht="12.75" customHeight="1" x14ac:dyDescent="0.25">
      <c r="A2" s="149"/>
      <c r="B2" s="32"/>
      <c r="C2" s="32"/>
      <c r="D2" s="32"/>
      <c r="E2" s="32"/>
      <c r="F2" s="32"/>
      <c r="G2" s="32"/>
      <c r="H2" s="32"/>
    </row>
    <row r="3" spans="1:13" ht="12" x14ac:dyDescent="0.25">
      <c r="A3" s="296" t="str">
        <f>'1300'!A3:J3</f>
        <v>FINETOWN PROPER: ROAD D (431m) AND SIMMONDS &amp; WILSON STREET (639m)</v>
      </c>
      <c r="B3" s="296"/>
      <c r="C3" s="296"/>
      <c r="D3" s="296"/>
      <c r="E3" s="296"/>
      <c r="F3" s="296"/>
      <c r="G3" s="296"/>
      <c r="H3" s="296"/>
      <c r="I3" s="296"/>
      <c r="J3" s="296"/>
    </row>
    <row r="4" spans="1:13" ht="12.75" customHeight="1" x14ac:dyDescent="0.25">
      <c r="A4" s="150"/>
      <c r="B4" s="36"/>
      <c r="C4" s="36"/>
      <c r="D4" s="36"/>
      <c r="E4" s="36"/>
      <c r="F4" s="36"/>
      <c r="G4" s="36"/>
      <c r="H4" s="36"/>
      <c r="J4" s="81"/>
    </row>
    <row r="5" spans="1:13" s="37" customFormat="1" ht="12.75" customHeight="1" x14ac:dyDescent="0.25">
      <c r="A5" s="288" t="s">
        <v>0</v>
      </c>
      <c r="B5" s="290" t="s">
        <v>1</v>
      </c>
      <c r="C5" s="291"/>
      <c r="D5" s="291"/>
      <c r="E5" s="291"/>
      <c r="F5" s="292"/>
      <c r="G5" s="288" t="s">
        <v>2</v>
      </c>
      <c r="H5" s="288" t="s">
        <v>3</v>
      </c>
      <c r="I5" s="153" t="s">
        <v>4</v>
      </c>
      <c r="J5" s="159" t="s">
        <v>5</v>
      </c>
    </row>
    <row r="6" spans="1:13" s="37" customFormat="1" ht="12.75" customHeight="1" x14ac:dyDescent="0.25">
      <c r="A6" s="289"/>
      <c r="B6" s="293"/>
      <c r="C6" s="294"/>
      <c r="D6" s="294"/>
      <c r="E6" s="294"/>
      <c r="F6" s="295"/>
      <c r="G6" s="289"/>
      <c r="H6" s="289"/>
      <c r="I6" s="154" t="s">
        <v>6</v>
      </c>
      <c r="J6" s="160" t="s">
        <v>6</v>
      </c>
    </row>
    <row r="7" spans="1:13" ht="12.75" customHeight="1" x14ac:dyDescent="0.2">
      <c r="A7" s="38"/>
      <c r="B7" s="40"/>
      <c r="C7" s="41"/>
      <c r="D7" s="41"/>
      <c r="E7" s="41"/>
      <c r="F7" s="42"/>
      <c r="G7" s="39"/>
      <c r="H7" s="39"/>
      <c r="I7" s="43"/>
      <c r="J7" s="82"/>
    </row>
    <row r="8" spans="1:13" s="3" customFormat="1" ht="12.75" customHeight="1" x14ac:dyDescent="0.2">
      <c r="A8" s="100"/>
      <c r="B8" s="88" t="s">
        <v>49</v>
      </c>
      <c r="F8" s="9"/>
      <c r="G8" s="6"/>
      <c r="H8" s="6"/>
      <c r="I8" s="10"/>
      <c r="J8" s="82"/>
      <c r="M8" s="4"/>
    </row>
    <row r="9" spans="1:13" s="3" customFormat="1" ht="26.25" customHeight="1" x14ac:dyDescent="0.2">
      <c r="A9" s="100"/>
      <c r="B9" s="303" t="s">
        <v>50</v>
      </c>
      <c r="C9" s="307"/>
      <c r="D9" s="307"/>
      <c r="E9" s="307"/>
      <c r="F9" s="308"/>
      <c r="G9" s="6"/>
      <c r="H9" s="6"/>
      <c r="I9" s="10"/>
      <c r="J9" s="82"/>
      <c r="M9" s="4"/>
    </row>
    <row r="10" spans="1:13" s="3" customFormat="1" ht="12.75" customHeight="1" x14ac:dyDescent="0.2">
      <c r="A10" s="100"/>
      <c r="B10" s="104"/>
      <c r="F10" s="9"/>
      <c r="G10" s="6"/>
      <c r="H10" s="6"/>
      <c r="I10" s="10"/>
      <c r="J10" s="82"/>
      <c r="M10" s="4"/>
    </row>
    <row r="11" spans="1:13" s="3" customFormat="1" ht="12.75" customHeight="1" x14ac:dyDescent="0.2">
      <c r="A11" s="100" t="s">
        <v>51</v>
      </c>
      <c r="B11" s="104" t="s">
        <v>52</v>
      </c>
      <c r="F11" s="9"/>
      <c r="G11" s="6"/>
      <c r="H11" s="6"/>
      <c r="I11" s="82"/>
      <c r="J11" s="82"/>
      <c r="M11" s="4"/>
    </row>
    <row r="12" spans="1:13" s="3" customFormat="1" ht="12.75" customHeight="1" x14ac:dyDescent="0.2">
      <c r="A12" s="100"/>
      <c r="B12" s="104"/>
      <c r="F12" s="9"/>
      <c r="G12" s="6"/>
      <c r="H12" s="6"/>
      <c r="I12" s="10"/>
      <c r="J12" s="82"/>
      <c r="M12" s="4"/>
    </row>
    <row r="13" spans="1:13" s="3" customFormat="1" ht="12.75" customHeight="1" x14ac:dyDescent="0.2">
      <c r="A13" s="100"/>
      <c r="B13" s="108" t="s">
        <v>10</v>
      </c>
      <c r="C13" s="297" t="s">
        <v>53</v>
      </c>
      <c r="D13" s="297"/>
      <c r="E13" s="297"/>
      <c r="F13" s="306"/>
      <c r="G13" s="6" t="s">
        <v>54</v>
      </c>
      <c r="H13" s="6">
        <v>15</v>
      </c>
      <c r="I13" s="264"/>
      <c r="J13" s="266"/>
      <c r="M13" s="4"/>
    </row>
    <row r="14" spans="1:13" s="3" customFormat="1" ht="12.75" customHeight="1" x14ac:dyDescent="0.2">
      <c r="A14" s="100"/>
      <c r="B14" s="104"/>
      <c r="F14" s="9"/>
      <c r="G14" s="6"/>
      <c r="H14" s="6"/>
      <c r="I14" s="10"/>
      <c r="J14" s="82"/>
      <c r="M14" s="4"/>
    </row>
    <row r="15" spans="1:13" s="3" customFormat="1" ht="12.75" customHeight="1" x14ac:dyDescent="0.2">
      <c r="A15" s="100"/>
      <c r="B15" s="108" t="s">
        <v>19</v>
      </c>
      <c r="C15" s="297" t="s">
        <v>55</v>
      </c>
      <c r="D15" s="297"/>
      <c r="E15" s="297"/>
      <c r="F15" s="306"/>
      <c r="G15" s="6" t="s">
        <v>54</v>
      </c>
      <c r="H15" s="6">
        <v>12</v>
      </c>
      <c r="I15" s="267"/>
      <c r="J15" s="267"/>
      <c r="M15" s="4"/>
    </row>
    <row r="16" spans="1:13" s="3" customFormat="1" ht="12.75" customHeight="1" x14ac:dyDescent="0.2">
      <c r="A16" s="100"/>
      <c r="B16" s="108"/>
      <c r="C16" s="156"/>
      <c r="D16" s="156"/>
      <c r="E16" s="156"/>
      <c r="F16" s="161"/>
      <c r="G16" s="6"/>
      <c r="H16" s="6"/>
      <c r="I16" s="10"/>
      <c r="J16" s="82"/>
      <c r="M16" s="4"/>
    </row>
    <row r="17" spans="1:13" s="3" customFormat="1" ht="12.75" customHeight="1" x14ac:dyDescent="0.2">
      <c r="A17" s="100">
        <v>14.02</v>
      </c>
      <c r="B17" s="108" t="s">
        <v>10</v>
      </c>
      <c r="C17" s="297" t="s">
        <v>57</v>
      </c>
      <c r="D17" s="297"/>
      <c r="E17" s="297"/>
      <c r="F17" s="306"/>
      <c r="G17" s="6" t="s">
        <v>56</v>
      </c>
      <c r="H17" s="6">
        <v>2</v>
      </c>
      <c r="I17" s="264"/>
      <c r="J17" s="267"/>
      <c r="M17" s="4"/>
    </row>
    <row r="18" spans="1:13" s="3" customFormat="1" ht="13.5" customHeight="1" x14ac:dyDescent="0.2">
      <c r="A18" s="100"/>
      <c r="B18" s="104"/>
      <c r="F18" s="9"/>
      <c r="G18" s="6"/>
      <c r="H18" s="6"/>
      <c r="I18" s="10"/>
      <c r="J18" s="82"/>
      <c r="M18" s="4"/>
    </row>
    <row r="19" spans="1:13" s="3" customFormat="1" ht="13.5" customHeight="1" x14ac:dyDescent="0.2">
      <c r="A19" s="100"/>
      <c r="B19" s="108" t="s">
        <v>17</v>
      </c>
      <c r="C19" s="297" t="s">
        <v>58</v>
      </c>
      <c r="D19" s="297"/>
      <c r="E19" s="297"/>
      <c r="F19" s="306"/>
      <c r="G19" s="6" t="s">
        <v>56</v>
      </c>
      <c r="H19" s="6">
        <v>1</v>
      </c>
      <c r="I19" s="264"/>
      <c r="J19" s="267"/>
      <c r="M19" s="4"/>
    </row>
    <row r="20" spans="1:13" s="3" customFormat="1" ht="12.75" customHeight="1" x14ac:dyDescent="0.2">
      <c r="A20" s="100"/>
      <c r="B20" s="104"/>
      <c r="F20" s="9"/>
      <c r="G20" s="6"/>
      <c r="H20" s="6"/>
      <c r="I20" s="10"/>
      <c r="J20" s="82"/>
      <c r="M20" s="4"/>
    </row>
    <row r="21" spans="1:13" s="3" customFormat="1" ht="12.75" customHeight="1" x14ac:dyDescent="0.2">
      <c r="A21" s="100"/>
      <c r="B21" s="108" t="s">
        <v>21</v>
      </c>
      <c r="C21" s="298" t="s">
        <v>59</v>
      </c>
      <c r="D21" s="298"/>
      <c r="E21" s="298"/>
      <c r="F21" s="299"/>
      <c r="G21" s="6" t="s">
        <v>56</v>
      </c>
      <c r="H21" s="6">
        <v>1</v>
      </c>
      <c r="I21" s="264"/>
      <c r="J21" s="267"/>
      <c r="M21" s="4"/>
    </row>
    <row r="22" spans="1:13" s="3" customFormat="1" ht="12.75" customHeight="1" x14ac:dyDescent="0.2">
      <c r="A22" s="100"/>
      <c r="B22" s="108"/>
      <c r="C22" s="14"/>
      <c r="D22" s="14"/>
      <c r="E22" s="14"/>
      <c r="F22" s="155"/>
      <c r="G22" s="6"/>
      <c r="H22" s="6"/>
      <c r="I22" s="10"/>
      <c r="J22" s="82"/>
      <c r="M22" s="4"/>
    </row>
    <row r="23" spans="1:13" s="3" customFormat="1" ht="12.75" customHeight="1" x14ac:dyDescent="0.2">
      <c r="A23" s="100">
        <v>14.03</v>
      </c>
      <c r="B23" s="108" t="s">
        <v>10</v>
      </c>
      <c r="C23" s="297" t="s">
        <v>60</v>
      </c>
      <c r="D23" s="297"/>
      <c r="E23" s="297"/>
      <c r="F23" s="306"/>
      <c r="G23" s="6"/>
      <c r="H23" s="6"/>
      <c r="I23" s="10"/>
      <c r="J23" s="82"/>
      <c r="M23" s="4"/>
    </row>
    <row r="24" spans="1:13" s="3" customFormat="1" ht="12.75" customHeight="1" x14ac:dyDescent="0.2">
      <c r="A24" s="100"/>
      <c r="B24" s="108"/>
      <c r="C24" s="14"/>
      <c r="D24" s="14"/>
      <c r="E24" s="14"/>
      <c r="F24" s="155"/>
      <c r="G24" s="6"/>
      <c r="H24" s="6"/>
      <c r="I24" s="10"/>
      <c r="J24" s="82"/>
      <c r="M24" s="4"/>
    </row>
    <row r="25" spans="1:13" s="3" customFormat="1" ht="12.75" customHeight="1" x14ac:dyDescent="0.2">
      <c r="A25" s="100"/>
      <c r="B25" s="108"/>
      <c r="C25" s="4" t="s">
        <v>23</v>
      </c>
      <c r="D25" s="298" t="s">
        <v>61</v>
      </c>
      <c r="E25" s="298"/>
      <c r="F25" s="299"/>
      <c r="G25" s="6" t="s">
        <v>56</v>
      </c>
      <c r="H25" s="6">
        <v>3</v>
      </c>
      <c r="I25" s="267"/>
      <c r="J25" s="267"/>
      <c r="M25" s="4"/>
    </row>
    <row r="26" spans="1:13" s="3" customFormat="1" ht="12.75" customHeight="1" x14ac:dyDescent="0.2">
      <c r="A26" s="100"/>
      <c r="B26" s="108"/>
      <c r="C26" s="14"/>
      <c r="D26" s="14"/>
      <c r="E26" s="14"/>
      <c r="F26" s="155"/>
      <c r="G26" s="6"/>
      <c r="H26" s="6"/>
      <c r="I26" s="10"/>
      <c r="J26" s="82"/>
      <c r="M26" s="4"/>
    </row>
    <row r="27" spans="1:13" s="3" customFormat="1" ht="26.25" customHeight="1" x14ac:dyDescent="0.2">
      <c r="A27" s="100"/>
      <c r="B27" s="108"/>
      <c r="C27" s="190" t="s">
        <v>62</v>
      </c>
      <c r="D27" s="313" t="s">
        <v>63</v>
      </c>
      <c r="E27" s="314"/>
      <c r="F27" s="315"/>
      <c r="G27" s="6" t="s">
        <v>56</v>
      </c>
      <c r="H27" s="6">
        <v>2</v>
      </c>
      <c r="I27" s="264"/>
      <c r="J27" s="267"/>
      <c r="M27" s="4"/>
    </row>
    <row r="28" spans="1:13" s="3" customFormat="1" ht="12.75" customHeight="1" x14ac:dyDescent="0.2">
      <c r="A28" s="100"/>
      <c r="B28" s="104"/>
      <c r="F28" s="9"/>
      <c r="G28" s="6"/>
      <c r="H28" s="6"/>
      <c r="I28" s="10"/>
      <c r="J28" s="82"/>
      <c r="M28" s="4"/>
    </row>
    <row r="29" spans="1:13" s="3" customFormat="1" ht="39.75" customHeight="1" x14ac:dyDescent="0.2">
      <c r="A29" s="100"/>
      <c r="B29" s="104"/>
      <c r="C29" s="190" t="s">
        <v>64</v>
      </c>
      <c r="D29" s="313" t="s">
        <v>65</v>
      </c>
      <c r="E29" s="313"/>
      <c r="F29" s="316"/>
      <c r="G29" s="6" t="s">
        <v>56</v>
      </c>
      <c r="H29" s="6">
        <v>2</v>
      </c>
      <c r="I29" s="267"/>
      <c r="J29" s="267"/>
      <c r="M29" s="4"/>
    </row>
    <row r="30" spans="1:13" s="3" customFormat="1" ht="12.75" customHeight="1" x14ac:dyDescent="0.2">
      <c r="A30" s="100"/>
      <c r="B30" s="104"/>
      <c r="F30" s="9"/>
      <c r="G30" s="6"/>
      <c r="H30" s="6"/>
      <c r="I30" s="10"/>
      <c r="J30" s="82"/>
      <c r="M30" s="4"/>
    </row>
    <row r="31" spans="1:13" s="3" customFormat="1" ht="12.75" customHeight="1" x14ac:dyDescent="0.2">
      <c r="A31" s="100"/>
      <c r="B31" s="104"/>
      <c r="C31" s="3" t="s">
        <v>66</v>
      </c>
      <c r="D31" s="3" t="s">
        <v>67</v>
      </c>
      <c r="F31" s="9"/>
      <c r="G31" s="6" t="s">
        <v>56</v>
      </c>
      <c r="H31" s="6">
        <v>1</v>
      </c>
      <c r="I31" s="264"/>
      <c r="J31" s="267"/>
      <c r="M31" s="4"/>
    </row>
    <row r="32" spans="1:13" s="3" customFormat="1" ht="12.75" customHeight="1" x14ac:dyDescent="0.2">
      <c r="A32" s="100"/>
      <c r="B32" s="104"/>
      <c r="F32" s="9"/>
      <c r="G32" s="6"/>
      <c r="H32" s="6"/>
      <c r="I32" s="10"/>
      <c r="J32" s="82"/>
      <c r="M32" s="4"/>
    </row>
    <row r="33" spans="1:13" s="3" customFormat="1" ht="12.75" customHeight="1" x14ac:dyDescent="0.2">
      <c r="A33" s="100"/>
      <c r="B33" s="104"/>
      <c r="C33" s="105" t="s">
        <v>68</v>
      </c>
      <c r="D33" s="297" t="s">
        <v>69</v>
      </c>
      <c r="E33" s="297"/>
      <c r="F33" s="306"/>
      <c r="G33" s="6" t="s">
        <v>56</v>
      </c>
      <c r="H33" s="6">
        <v>1</v>
      </c>
      <c r="I33" s="267"/>
      <c r="J33" s="267"/>
      <c r="M33" s="4"/>
    </row>
    <row r="34" spans="1:13" s="3" customFormat="1" ht="12.75" customHeight="1" x14ac:dyDescent="0.2">
      <c r="A34" s="100"/>
      <c r="B34" s="104"/>
      <c r="F34" s="9"/>
      <c r="G34" s="6"/>
      <c r="H34" s="6"/>
      <c r="I34" s="10"/>
      <c r="J34" s="82"/>
      <c r="M34" s="4"/>
    </row>
    <row r="35" spans="1:13" s="3" customFormat="1" ht="12.75" customHeight="1" x14ac:dyDescent="0.2">
      <c r="A35" s="100"/>
      <c r="B35" s="104"/>
      <c r="C35" s="105" t="s">
        <v>70</v>
      </c>
      <c r="D35" s="297" t="s">
        <v>71</v>
      </c>
      <c r="E35" s="297"/>
      <c r="F35" s="306"/>
      <c r="G35" s="6" t="s">
        <v>56</v>
      </c>
      <c r="H35" s="6">
        <v>1</v>
      </c>
      <c r="I35" s="264"/>
      <c r="J35" s="267"/>
      <c r="M35" s="4"/>
    </row>
    <row r="36" spans="1:13" s="3" customFormat="1" ht="12.75" customHeight="1" x14ac:dyDescent="0.2">
      <c r="A36" s="100"/>
      <c r="B36" s="104"/>
      <c r="C36" s="105"/>
      <c r="D36" s="156"/>
      <c r="E36" s="156"/>
      <c r="F36" s="161"/>
      <c r="G36" s="6"/>
      <c r="H36" s="6"/>
      <c r="I36" s="10"/>
      <c r="J36" s="82"/>
      <c r="M36" s="4"/>
    </row>
    <row r="37" spans="1:13" s="3" customFormat="1" ht="12.75" customHeight="1" x14ac:dyDescent="0.2">
      <c r="A37" s="100"/>
      <c r="B37" s="104"/>
      <c r="C37" s="105" t="s">
        <v>72</v>
      </c>
      <c r="D37" s="297" t="s">
        <v>73</v>
      </c>
      <c r="E37" s="297"/>
      <c r="F37" s="306"/>
      <c r="G37" s="6" t="s">
        <v>56</v>
      </c>
      <c r="H37" s="6">
        <v>1</v>
      </c>
      <c r="I37" s="264"/>
      <c r="J37" s="267"/>
      <c r="M37" s="4"/>
    </row>
    <row r="38" spans="1:13" s="3" customFormat="1" ht="12.75" customHeight="1" x14ac:dyDescent="0.2">
      <c r="A38" s="100"/>
      <c r="B38" s="104"/>
      <c r="C38" s="105"/>
      <c r="D38" s="156"/>
      <c r="E38" s="156"/>
      <c r="F38" s="161"/>
      <c r="G38" s="6"/>
      <c r="H38" s="6"/>
      <c r="I38" s="10"/>
      <c r="J38" s="82"/>
      <c r="M38" s="4"/>
    </row>
    <row r="39" spans="1:13" s="3" customFormat="1" ht="12.75" customHeight="1" x14ac:dyDescent="0.2">
      <c r="A39" s="100"/>
      <c r="B39" s="108" t="s">
        <v>12</v>
      </c>
      <c r="C39" s="283" t="s">
        <v>74</v>
      </c>
      <c r="D39" s="283"/>
      <c r="E39" s="283"/>
      <c r="F39" s="284"/>
      <c r="G39" s="6"/>
      <c r="H39" s="6"/>
      <c r="I39" s="10"/>
      <c r="J39" s="82"/>
      <c r="M39" s="4"/>
    </row>
    <row r="40" spans="1:13" s="3" customFormat="1" ht="12.75" customHeight="1" x14ac:dyDescent="0.2">
      <c r="A40" s="100"/>
      <c r="B40" s="104"/>
      <c r="C40" s="105"/>
      <c r="D40" s="156"/>
      <c r="E40" s="156"/>
      <c r="F40" s="161"/>
      <c r="G40" s="6"/>
      <c r="H40" s="6"/>
      <c r="I40" s="10"/>
      <c r="J40" s="82"/>
      <c r="M40" s="4"/>
    </row>
    <row r="41" spans="1:13" s="3" customFormat="1" ht="51.75" customHeight="1" x14ac:dyDescent="0.2">
      <c r="A41" s="100"/>
      <c r="B41" s="104"/>
      <c r="C41" s="105" t="s">
        <v>62</v>
      </c>
      <c r="D41" s="282" t="s">
        <v>285</v>
      </c>
      <c r="E41" s="282"/>
      <c r="F41" s="285"/>
      <c r="G41" s="6" t="s">
        <v>75</v>
      </c>
      <c r="H41" s="6">
        <v>1</v>
      </c>
      <c r="I41" s="10">
        <f>2000*6</f>
        <v>12000</v>
      </c>
      <c r="J41" s="82">
        <f>H41*I41</f>
        <v>12000</v>
      </c>
      <c r="M41" s="4"/>
    </row>
    <row r="42" spans="1:13" s="3" customFormat="1" ht="12.75" customHeight="1" x14ac:dyDescent="0.2">
      <c r="A42" s="100"/>
      <c r="B42" s="104"/>
      <c r="F42" s="9"/>
      <c r="G42" s="6"/>
      <c r="H42" s="6"/>
      <c r="I42" s="10"/>
      <c r="J42" s="82"/>
      <c r="M42" s="4"/>
    </row>
    <row r="43" spans="1:13" s="3" customFormat="1" ht="25.5" customHeight="1" x14ac:dyDescent="0.2">
      <c r="A43" s="100"/>
      <c r="B43" s="104"/>
      <c r="C43" s="105" t="s">
        <v>76</v>
      </c>
      <c r="D43" s="282" t="s">
        <v>77</v>
      </c>
      <c r="E43" s="282"/>
      <c r="F43" s="285"/>
      <c r="G43" s="24" t="s">
        <v>14</v>
      </c>
      <c r="H43" s="148">
        <f>J41</f>
        <v>12000</v>
      </c>
      <c r="I43" s="268"/>
      <c r="J43" s="269"/>
      <c r="M43" s="4"/>
    </row>
    <row r="44" spans="1:13" s="3" customFormat="1" ht="12.75" customHeight="1" x14ac:dyDescent="0.2">
      <c r="A44" s="100"/>
      <c r="B44" s="104"/>
      <c r="F44" s="9"/>
      <c r="G44" s="6"/>
      <c r="H44" s="6"/>
      <c r="I44" s="10"/>
      <c r="J44" s="82"/>
      <c r="M44" s="4"/>
    </row>
    <row r="45" spans="1:13" s="3" customFormat="1" ht="12.75" customHeight="1" x14ac:dyDescent="0.2">
      <c r="A45" s="108"/>
      <c r="B45" s="104"/>
      <c r="C45" s="105" t="s">
        <v>78</v>
      </c>
      <c r="D45" s="282" t="s">
        <v>79</v>
      </c>
      <c r="E45" s="282"/>
      <c r="F45" s="285"/>
      <c r="G45" s="6" t="s">
        <v>54</v>
      </c>
      <c r="H45" s="6">
        <v>2</v>
      </c>
      <c r="I45" s="264"/>
      <c r="J45" s="267"/>
      <c r="M45" s="4"/>
    </row>
    <row r="46" spans="1:13" s="3" customFormat="1" ht="12.75" customHeight="1" x14ac:dyDescent="0.2">
      <c r="A46" s="108"/>
      <c r="B46" s="200"/>
      <c r="C46" s="105"/>
      <c r="D46" s="198"/>
      <c r="E46" s="198"/>
      <c r="F46" s="199"/>
      <c r="G46" s="6"/>
      <c r="H46" s="6"/>
      <c r="I46" s="10"/>
      <c r="J46" s="82"/>
      <c r="M46" s="4"/>
    </row>
    <row r="47" spans="1:13" s="3" customFormat="1" ht="12.75" customHeight="1" x14ac:dyDescent="0.2">
      <c r="A47" s="108"/>
      <c r="B47" s="200"/>
      <c r="C47" s="105"/>
      <c r="D47" s="198"/>
      <c r="E47" s="198"/>
      <c r="F47" s="199"/>
      <c r="G47" s="6"/>
      <c r="H47" s="6"/>
      <c r="I47" s="10"/>
      <c r="J47" s="82"/>
      <c r="M47" s="4"/>
    </row>
    <row r="48" spans="1:13" s="3" customFormat="1" ht="12.75" customHeight="1" x14ac:dyDescent="0.2">
      <c r="A48" s="108"/>
      <c r="B48" s="200"/>
      <c r="C48" s="105"/>
      <c r="D48" s="260"/>
      <c r="E48" s="260"/>
      <c r="F48" s="261"/>
      <c r="G48" s="6"/>
      <c r="H48" s="6"/>
      <c r="I48" s="10"/>
      <c r="J48" s="82"/>
      <c r="M48" s="4"/>
    </row>
    <row r="49" spans="1:13" s="3" customFormat="1" ht="12.75" customHeight="1" x14ac:dyDescent="0.2">
      <c r="A49" s="108"/>
      <c r="B49" s="200"/>
      <c r="C49" s="105"/>
      <c r="D49" s="260"/>
      <c r="E49" s="260"/>
      <c r="F49" s="261"/>
      <c r="G49" s="6"/>
      <c r="H49" s="6"/>
      <c r="I49" s="10"/>
      <c r="J49" s="82"/>
      <c r="M49" s="4"/>
    </row>
    <row r="50" spans="1:13" s="3" customFormat="1" ht="12.75" customHeight="1" x14ac:dyDescent="0.2">
      <c r="A50" s="108"/>
      <c r="B50" s="104"/>
      <c r="F50" s="9"/>
      <c r="G50" s="6"/>
      <c r="H50" s="6"/>
      <c r="I50" s="10"/>
      <c r="J50" s="82"/>
      <c r="M50" s="4"/>
    </row>
    <row r="51" spans="1:13" s="3" customFormat="1" ht="12.75" customHeight="1" x14ac:dyDescent="0.2">
      <c r="A51" s="108"/>
      <c r="B51" s="200"/>
      <c r="F51" s="9"/>
      <c r="G51" s="6"/>
      <c r="H51" s="6"/>
      <c r="I51" s="10"/>
      <c r="J51" s="82"/>
      <c r="M51" s="4"/>
    </row>
    <row r="52" spans="1:13" s="3" customFormat="1" ht="12.75" customHeight="1" x14ac:dyDescent="0.2">
      <c r="A52" s="108"/>
      <c r="B52" s="200"/>
      <c r="F52" s="9"/>
      <c r="G52" s="6"/>
      <c r="H52" s="6"/>
      <c r="I52" s="10"/>
      <c r="J52" s="82"/>
      <c r="M52" s="4"/>
    </row>
    <row r="53" spans="1:13" s="3" customFormat="1" ht="12.75" customHeight="1" x14ac:dyDescent="0.2">
      <c r="A53" s="108"/>
      <c r="B53" s="200"/>
      <c r="F53" s="9"/>
      <c r="G53" s="6"/>
      <c r="H53" s="6"/>
      <c r="I53" s="10"/>
      <c r="J53" s="82"/>
      <c r="M53" s="4"/>
    </row>
    <row r="54" spans="1:13" s="3" customFormat="1" ht="12.75" customHeight="1" x14ac:dyDescent="0.2">
      <c r="A54" s="108"/>
      <c r="B54" s="200"/>
      <c r="F54" s="9"/>
      <c r="G54" s="6"/>
      <c r="H54" s="6"/>
      <c r="I54" s="10"/>
      <c r="J54" s="82"/>
      <c r="M54" s="4"/>
    </row>
    <row r="55" spans="1:13" s="3" customFormat="1" ht="12.75" customHeight="1" x14ac:dyDescent="0.2">
      <c r="A55" s="108"/>
      <c r="B55" s="200"/>
      <c r="F55" s="202"/>
      <c r="G55" s="220"/>
      <c r="H55" s="220"/>
      <c r="I55" s="221"/>
      <c r="J55" s="82"/>
      <c r="M55" s="4"/>
    </row>
    <row r="56" spans="1:13" s="3" customFormat="1" ht="12.75" customHeight="1" x14ac:dyDescent="0.25">
      <c r="A56" s="44"/>
      <c r="B56" s="300" t="s">
        <v>253</v>
      </c>
      <c r="C56" s="301"/>
      <c r="D56" s="301"/>
      <c r="E56" s="301"/>
      <c r="F56" s="301"/>
      <c r="G56" s="301"/>
      <c r="H56" s="301"/>
      <c r="I56" s="302"/>
      <c r="J56" s="265"/>
      <c r="M56" s="4"/>
    </row>
    <row r="57" spans="1:13" s="3" customFormat="1" ht="12.75" customHeight="1" x14ac:dyDescent="0.25">
      <c r="A57" s="44"/>
      <c r="B57" s="300" t="s">
        <v>252</v>
      </c>
      <c r="C57" s="301"/>
      <c r="D57" s="301"/>
      <c r="E57" s="301"/>
      <c r="F57" s="301"/>
      <c r="G57" s="301"/>
      <c r="H57" s="301"/>
      <c r="I57" s="302"/>
      <c r="J57" s="265"/>
      <c r="M57" s="4"/>
    </row>
    <row r="58" spans="1:13" s="3" customFormat="1" ht="12.75" customHeight="1" x14ac:dyDescent="0.25">
      <c r="A58" s="178"/>
      <c r="B58" s="179"/>
      <c r="C58" s="180"/>
      <c r="D58" s="180"/>
      <c r="E58" s="180"/>
      <c r="F58" s="180"/>
      <c r="G58" s="6"/>
      <c r="H58" s="6"/>
      <c r="I58" s="10"/>
      <c r="J58" s="82"/>
      <c r="M58" s="4"/>
    </row>
    <row r="59" spans="1:13" s="3" customFormat="1" ht="12.75" customHeight="1" x14ac:dyDescent="0.2">
      <c r="A59" s="162">
        <v>14.04</v>
      </c>
      <c r="B59" s="309" t="s">
        <v>80</v>
      </c>
      <c r="C59" s="310"/>
      <c r="D59" s="310"/>
      <c r="E59" s="310"/>
      <c r="F59" s="311"/>
      <c r="G59" s="6"/>
      <c r="H59" s="6"/>
      <c r="I59" s="10"/>
      <c r="J59" s="82"/>
      <c r="M59" s="4"/>
    </row>
    <row r="60" spans="1:13" s="3" customFormat="1" ht="12.75" customHeight="1" x14ac:dyDescent="0.2">
      <c r="A60" s="100"/>
      <c r="B60" s="104"/>
      <c r="F60" s="9"/>
      <c r="G60" s="6"/>
      <c r="H60" s="6"/>
      <c r="I60" s="10"/>
      <c r="J60" s="82"/>
      <c r="M60" s="4"/>
    </row>
    <row r="61" spans="1:13" s="3" customFormat="1" ht="12.75" customHeight="1" x14ac:dyDescent="0.2">
      <c r="A61" s="100"/>
      <c r="B61" s="312" t="s">
        <v>81</v>
      </c>
      <c r="C61" s="282"/>
      <c r="D61" s="282"/>
      <c r="E61" s="282"/>
      <c r="F61" s="285"/>
      <c r="G61" s="6" t="s">
        <v>56</v>
      </c>
      <c r="H61" s="6">
        <v>1</v>
      </c>
      <c r="I61" s="264"/>
      <c r="J61" s="267"/>
      <c r="M61" s="4"/>
    </row>
    <row r="62" spans="1:13" s="3" customFormat="1" ht="12.75" customHeight="1" x14ac:dyDescent="0.2">
      <c r="A62" s="100"/>
      <c r="B62" s="104"/>
      <c r="F62" s="9"/>
      <c r="G62" s="6"/>
      <c r="H62" s="6"/>
      <c r="I62" s="10"/>
      <c r="J62" s="82"/>
      <c r="M62" s="4"/>
    </row>
    <row r="63" spans="1:13" s="3" customFormat="1" ht="12.75" customHeight="1" x14ac:dyDescent="0.2">
      <c r="A63" s="107">
        <v>14.08</v>
      </c>
      <c r="B63" s="309" t="s">
        <v>82</v>
      </c>
      <c r="C63" s="310"/>
      <c r="D63" s="310"/>
      <c r="E63" s="310"/>
      <c r="F63" s="311"/>
      <c r="G63" s="6"/>
      <c r="H63" s="6"/>
      <c r="I63" s="10"/>
      <c r="J63" s="82"/>
      <c r="M63" s="4"/>
    </row>
    <row r="64" spans="1:13" s="3" customFormat="1" ht="12.75" customHeight="1" x14ac:dyDescent="0.2">
      <c r="A64" s="100"/>
      <c r="B64" s="104"/>
      <c r="F64" s="9"/>
      <c r="G64" s="6"/>
      <c r="H64" s="6"/>
      <c r="I64" s="10"/>
      <c r="J64" s="82"/>
      <c r="M64" s="4"/>
    </row>
    <row r="65" spans="1:13" s="3" customFormat="1" ht="12.75" customHeight="1" x14ac:dyDescent="0.2">
      <c r="A65" s="100"/>
      <c r="B65" s="108" t="s">
        <v>10</v>
      </c>
      <c r="C65" s="3" t="s">
        <v>83</v>
      </c>
      <c r="F65" s="9"/>
      <c r="G65" s="6"/>
      <c r="H65" s="6"/>
      <c r="I65" s="10"/>
      <c r="J65" s="82"/>
      <c r="M65" s="4"/>
    </row>
    <row r="66" spans="1:13" s="3" customFormat="1" ht="12.75" customHeight="1" x14ac:dyDescent="0.2">
      <c r="A66" s="100"/>
      <c r="B66" s="104"/>
      <c r="F66" s="9"/>
      <c r="G66" s="6"/>
      <c r="H66" s="6"/>
      <c r="I66" s="10"/>
      <c r="J66" s="82"/>
      <c r="M66" s="4"/>
    </row>
    <row r="67" spans="1:13" s="3" customFormat="1" ht="12.75" customHeight="1" x14ac:dyDescent="0.2">
      <c r="A67" s="100"/>
      <c r="B67" s="104"/>
      <c r="C67" s="4" t="s">
        <v>23</v>
      </c>
      <c r="D67" s="298" t="s">
        <v>84</v>
      </c>
      <c r="E67" s="298"/>
      <c r="F67" s="299"/>
      <c r="G67" s="6" t="s">
        <v>41</v>
      </c>
      <c r="H67" s="6">
        <v>1</v>
      </c>
      <c r="I67" s="264"/>
      <c r="J67" s="267"/>
      <c r="M67" s="4"/>
    </row>
    <row r="68" spans="1:13" s="3" customFormat="1" ht="12.75" customHeight="1" x14ac:dyDescent="0.2">
      <c r="A68" s="100"/>
      <c r="B68" s="104"/>
      <c r="F68" s="9"/>
      <c r="G68" s="6"/>
      <c r="H68" s="6"/>
      <c r="I68" s="10"/>
      <c r="J68" s="82"/>
      <c r="M68" s="4"/>
    </row>
    <row r="69" spans="1:13" s="3" customFormat="1" ht="12.75" customHeight="1" x14ac:dyDescent="0.2">
      <c r="A69" s="100"/>
      <c r="B69" s="104"/>
      <c r="C69" s="4" t="s">
        <v>85</v>
      </c>
      <c r="D69" s="298" t="s">
        <v>86</v>
      </c>
      <c r="E69" s="298"/>
      <c r="F69" s="299"/>
      <c r="G69" s="6" t="s">
        <v>87</v>
      </c>
      <c r="H69" s="6">
        <v>6</v>
      </c>
      <c r="I69" s="264"/>
      <c r="J69" s="267"/>
      <c r="M69" s="4"/>
    </row>
    <row r="70" spans="1:13" s="3" customFormat="1" ht="12.75" customHeight="1" x14ac:dyDescent="0.2">
      <c r="A70" s="100"/>
      <c r="B70" s="104"/>
      <c r="F70" s="9"/>
      <c r="G70" s="6"/>
      <c r="H70" s="6"/>
      <c r="I70" s="10"/>
      <c r="J70" s="82"/>
      <c r="M70" s="4"/>
    </row>
    <row r="71" spans="1:13" s="3" customFormat="1" ht="12.75" customHeight="1" x14ac:dyDescent="0.2">
      <c r="A71" s="107" t="s">
        <v>88</v>
      </c>
      <c r="B71" s="309" t="s">
        <v>89</v>
      </c>
      <c r="C71" s="310"/>
      <c r="D71" s="310"/>
      <c r="E71" s="310"/>
      <c r="F71" s="311"/>
      <c r="G71" s="6" t="s">
        <v>219</v>
      </c>
      <c r="H71" s="6">
        <v>1</v>
      </c>
      <c r="I71" s="10">
        <v>8500</v>
      </c>
      <c r="J71" s="82">
        <f>H71*I71</f>
        <v>8500</v>
      </c>
      <c r="M71" s="4"/>
    </row>
    <row r="72" spans="1:13" s="3" customFormat="1" ht="12.75" customHeight="1" x14ac:dyDescent="0.2">
      <c r="A72" s="100"/>
      <c r="B72" s="104"/>
      <c r="F72" s="9"/>
      <c r="G72" s="6"/>
      <c r="H72" s="6"/>
      <c r="I72" s="10"/>
      <c r="J72" s="82"/>
      <c r="M72" s="4"/>
    </row>
    <row r="73" spans="1:13" s="3" customFormat="1" ht="12.75" customHeight="1" x14ac:dyDescent="0.2">
      <c r="A73" s="100"/>
      <c r="B73" s="104"/>
      <c r="F73" s="9"/>
      <c r="G73" s="6"/>
      <c r="H73" s="6"/>
      <c r="I73" s="10"/>
      <c r="J73" s="82"/>
      <c r="M73" s="4"/>
    </row>
    <row r="74" spans="1:13" s="3" customFormat="1" ht="12.75" customHeight="1" x14ac:dyDescent="0.2">
      <c r="A74" s="120"/>
      <c r="B74" s="119"/>
      <c r="C74" s="99"/>
      <c r="D74" s="99"/>
      <c r="E74" s="99"/>
      <c r="F74" s="106"/>
      <c r="G74" s="114"/>
      <c r="H74" s="82"/>
      <c r="I74" s="82"/>
      <c r="J74" s="82"/>
      <c r="M74" s="4"/>
    </row>
    <row r="75" spans="1:13" s="3" customFormat="1" ht="12.75" customHeight="1" x14ac:dyDescent="0.2">
      <c r="A75" s="100"/>
      <c r="B75" s="108"/>
      <c r="F75" s="9"/>
      <c r="G75" s="6"/>
      <c r="H75" s="6"/>
      <c r="I75" s="10"/>
      <c r="J75" s="82"/>
      <c r="M75" s="4"/>
    </row>
    <row r="76" spans="1:13" ht="12.75" customHeight="1" x14ac:dyDescent="0.2">
      <c r="A76" s="38"/>
      <c r="B76" s="40"/>
      <c r="F76" s="42"/>
      <c r="G76" s="39"/>
      <c r="H76" s="39"/>
      <c r="I76" s="43"/>
      <c r="J76" s="82"/>
      <c r="K76" s="40"/>
    </row>
    <row r="77" spans="1:13" ht="12.75" customHeight="1" x14ac:dyDescent="0.2">
      <c r="A77" s="38"/>
      <c r="B77" s="40"/>
      <c r="F77" s="42"/>
      <c r="G77" s="39"/>
      <c r="H77" s="39"/>
      <c r="I77" s="43"/>
      <c r="J77" s="82"/>
      <c r="K77" s="40"/>
    </row>
    <row r="78" spans="1:13" ht="12.75" customHeight="1" x14ac:dyDescent="0.2">
      <c r="A78" s="38"/>
      <c r="B78" s="40"/>
      <c r="F78" s="42"/>
      <c r="G78" s="39"/>
      <c r="H78" s="39"/>
      <c r="I78" s="43"/>
      <c r="J78" s="82"/>
      <c r="K78" s="40"/>
    </row>
    <row r="79" spans="1:13" ht="12.75" customHeight="1" x14ac:dyDescent="0.2">
      <c r="A79" s="38"/>
      <c r="B79" s="40"/>
      <c r="F79" s="42"/>
      <c r="G79" s="39"/>
      <c r="H79" s="39"/>
      <c r="I79" s="43"/>
      <c r="J79" s="82"/>
      <c r="K79" s="40"/>
    </row>
    <row r="80" spans="1:13" ht="12.75" customHeight="1" x14ac:dyDescent="0.2">
      <c r="A80" s="38"/>
      <c r="B80" s="40"/>
      <c r="F80" s="42"/>
      <c r="G80" s="39"/>
      <c r="H80" s="39"/>
      <c r="I80" s="43"/>
      <c r="J80" s="82"/>
      <c r="K80" s="40"/>
    </row>
    <row r="81" spans="1:11" ht="12.75" customHeight="1" x14ac:dyDescent="0.2">
      <c r="A81" s="38"/>
      <c r="B81" s="40"/>
      <c r="F81" s="42"/>
      <c r="G81" s="39"/>
      <c r="H81" s="39"/>
      <c r="I81" s="43"/>
      <c r="J81" s="82"/>
      <c r="K81" s="40"/>
    </row>
    <row r="82" spans="1:11" ht="12.75" customHeight="1" x14ac:dyDescent="0.2">
      <c r="A82" s="38"/>
      <c r="B82" s="40"/>
      <c r="F82" s="42"/>
      <c r="G82" s="39"/>
      <c r="H82" s="39"/>
      <c r="I82" s="43"/>
      <c r="J82" s="82"/>
      <c r="K82" s="40"/>
    </row>
    <row r="83" spans="1:11" ht="12.75" customHeight="1" x14ac:dyDescent="0.2">
      <c r="A83" s="38"/>
      <c r="B83" s="40"/>
      <c r="F83" s="42"/>
      <c r="G83" s="39"/>
      <c r="H83" s="39"/>
      <c r="I83" s="43"/>
      <c r="J83" s="82"/>
      <c r="K83" s="40"/>
    </row>
    <row r="84" spans="1:11" ht="12.75" customHeight="1" x14ac:dyDescent="0.2">
      <c r="A84" s="38"/>
      <c r="B84" s="40"/>
      <c r="F84" s="42"/>
      <c r="G84" s="39"/>
      <c r="H84" s="39"/>
      <c r="I84" s="43"/>
      <c r="J84" s="82"/>
      <c r="K84" s="40"/>
    </row>
    <row r="85" spans="1:11" ht="12.75" customHeight="1" x14ac:dyDescent="0.2">
      <c r="A85" s="38"/>
      <c r="B85" s="40"/>
      <c r="F85" s="42"/>
      <c r="G85" s="39"/>
      <c r="H85" s="39"/>
      <c r="I85" s="43"/>
      <c r="J85" s="82"/>
      <c r="K85" s="40"/>
    </row>
    <row r="86" spans="1:11" ht="12.75" customHeight="1" x14ac:dyDescent="0.2">
      <c r="A86" s="38"/>
      <c r="B86" s="40"/>
      <c r="F86" s="42"/>
      <c r="G86" s="39"/>
      <c r="H86" s="39"/>
      <c r="I86" s="43"/>
      <c r="J86" s="82"/>
      <c r="K86" s="40"/>
    </row>
    <row r="87" spans="1:11" ht="12.75" customHeight="1" x14ac:dyDescent="0.2">
      <c r="A87" s="38"/>
      <c r="B87" s="40"/>
      <c r="F87" s="42"/>
      <c r="G87" s="39"/>
      <c r="H87" s="39"/>
      <c r="I87" s="43"/>
      <c r="J87" s="82"/>
      <c r="K87" s="40"/>
    </row>
    <row r="88" spans="1:11" ht="12.75" customHeight="1" x14ac:dyDescent="0.2">
      <c r="A88" s="38"/>
      <c r="B88" s="40"/>
      <c r="F88" s="42"/>
      <c r="G88" s="39"/>
      <c r="H88" s="39"/>
      <c r="I88" s="43"/>
      <c r="J88" s="82"/>
      <c r="K88" s="40"/>
    </row>
    <row r="89" spans="1:11" ht="12.75" customHeight="1" x14ac:dyDescent="0.2">
      <c r="A89" s="38"/>
      <c r="B89" s="40"/>
      <c r="F89" s="42"/>
      <c r="G89" s="39"/>
      <c r="H89" s="39"/>
      <c r="I89" s="43"/>
      <c r="J89" s="82"/>
      <c r="K89" s="40"/>
    </row>
    <row r="90" spans="1:11" ht="12.75" customHeight="1" x14ac:dyDescent="0.2">
      <c r="A90" s="38"/>
      <c r="B90" s="40"/>
      <c r="F90" s="42"/>
      <c r="G90" s="39"/>
      <c r="H90" s="39"/>
      <c r="I90" s="43"/>
      <c r="J90" s="82"/>
      <c r="K90" s="40"/>
    </row>
    <row r="91" spans="1:11" ht="12.75" customHeight="1" x14ac:dyDescent="0.2">
      <c r="A91" s="38"/>
      <c r="B91" s="40"/>
      <c r="F91" s="42"/>
      <c r="G91" s="39"/>
      <c r="H91" s="39"/>
      <c r="I91" s="43"/>
      <c r="J91" s="82"/>
      <c r="K91" s="40"/>
    </row>
    <row r="92" spans="1:11" ht="12.75" customHeight="1" x14ac:dyDescent="0.2">
      <c r="A92" s="38"/>
      <c r="B92" s="40"/>
      <c r="F92" s="42"/>
      <c r="G92" s="39"/>
      <c r="H92" s="39"/>
      <c r="I92" s="43"/>
      <c r="J92" s="82"/>
      <c r="K92" s="40"/>
    </row>
    <row r="93" spans="1:11" ht="12.75" customHeight="1" x14ac:dyDescent="0.2">
      <c r="A93" s="38"/>
      <c r="B93" s="40"/>
      <c r="F93" s="42"/>
      <c r="G93" s="39"/>
      <c r="H93" s="39"/>
      <c r="I93" s="43"/>
      <c r="J93" s="82"/>
      <c r="K93" s="40"/>
    </row>
    <row r="94" spans="1:11" ht="12.75" customHeight="1" x14ac:dyDescent="0.2">
      <c r="A94" s="38"/>
      <c r="B94" s="40"/>
      <c r="F94" s="42"/>
      <c r="G94" s="39"/>
      <c r="H94" s="39"/>
      <c r="I94" s="43"/>
      <c r="J94" s="82"/>
      <c r="K94" s="40"/>
    </row>
    <row r="95" spans="1:11" ht="12.75" customHeight="1" x14ac:dyDescent="0.2">
      <c r="A95" s="38"/>
      <c r="B95" s="40"/>
      <c r="F95" s="42"/>
      <c r="G95" s="39"/>
      <c r="H95" s="39"/>
      <c r="I95" s="43"/>
      <c r="J95" s="82"/>
      <c r="K95" s="40"/>
    </row>
    <row r="96" spans="1:11" ht="12.75" customHeight="1" x14ac:dyDescent="0.2">
      <c r="A96" s="38"/>
      <c r="B96" s="40"/>
      <c r="F96" s="42"/>
      <c r="G96" s="39"/>
      <c r="H96" s="39"/>
      <c r="I96" s="43"/>
      <c r="J96" s="82"/>
      <c r="K96" s="40"/>
    </row>
    <row r="97" spans="1:11" ht="12.75" customHeight="1" x14ac:dyDescent="0.2">
      <c r="A97" s="38"/>
      <c r="B97" s="40"/>
      <c r="F97" s="42"/>
      <c r="G97" s="39"/>
      <c r="H97" s="39"/>
      <c r="I97" s="43"/>
      <c r="J97" s="82"/>
      <c r="K97" s="40"/>
    </row>
    <row r="98" spans="1:11" ht="12.75" customHeight="1" x14ac:dyDescent="0.2">
      <c r="A98" s="38"/>
      <c r="B98" s="40"/>
      <c r="F98" s="42"/>
      <c r="G98" s="39"/>
      <c r="H98" s="39"/>
      <c r="I98" s="43"/>
      <c r="J98" s="82"/>
      <c r="K98" s="40"/>
    </row>
    <row r="99" spans="1:11" ht="12.75" customHeight="1" x14ac:dyDescent="0.2">
      <c r="A99" s="38"/>
      <c r="B99" s="40"/>
      <c r="F99" s="42"/>
      <c r="G99" s="39"/>
      <c r="H99" s="39"/>
      <c r="I99" s="43"/>
      <c r="J99" s="82"/>
      <c r="K99" s="40"/>
    </row>
    <row r="100" spans="1:11" ht="12.75" customHeight="1" x14ac:dyDescent="0.2">
      <c r="A100" s="38"/>
      <c r="B100" s="40"/>
      <c r="F100" s="42"/>
      <c r="G100" s="39"/>
      <c r="H100" s="39"/>
      <c r="I100" s="43"/>
      <c r="J100" s="82"/>
      <c r="K100" s="40"/>
    </row>
    <row r="101" spans="1:11" ht="12.75" customHeight="1" x14ac:dyDescent="0.2">
      <c r="A101" s="38"/>
      <c r="B101" s="40"/>
      <c r="F101" s="42"/>
      <c r="G101" s="39"/>
      <c r="H101" s="39"/>
      <c r="I101" s="43"/>
      <c r="J101" s="82"/>
      <c r="K101" s="40"/>
    </row>
    <row r="102" spans="1:11" ht="12.75" customHeight="1" x14ac:dyDescent="0.2">
      <c r="A102" s="38"/>
      <c r="B102" s="40"/>
      <c r="F102" s="42"/>
      <c r="G102" s="39"/>
      <c r="H102" s="39"/>
      <c r="I102" s="43"/>
      <c r="J102" s="82"/>
      <c r="K102" s="40"/>
    </row>
    <row r="103" spans="1:11" ht="12.75" customHeight="1" x14ac:dyDescent="0.2">
      <c r="A103" s="38"/>
      <c r="B103" s="40"/>
      <c r="F103" s="42"/>
      <c r="G103" s="39"/>
      <c r="H103" s="39"/>
      <c r="I103" s="43"/>
      <c r="J103" s="82"/>
      <c r="K103" s="40"/>
    </row>
    <row r="104" spans="1:11" ht="12.75" customHeight="1" x14ac:dyDescent="0.2">
      <c r="A104" s="38"/>
      <c r="B104" s="88" t="s">
        <v>49</v>
      </c>
      <c r="C104" s="3"/>
      <c r="D104" s="3"/>
      <c r="E104" s="3"/>
      <c r="F104" s="9"/>
      <c r="G104" s="39"/>
      <c r="H104" s="39"/>
      <c r="I104" s="43"/>
      <c r="J104" s="82"/>
    </row>
    <row r="105" spans="1:11" ht="12.75" customHeight="1" x14ac:dyDescent="0.2">
      <c r="A105" s="38"/>
      <c r="B105" s="104" t="s">
        <v>90</v>
      </c>
      <c r="C105" s="3"/>
      <c r="D105" s="3"/>
      <c r="E105" s="3"/>
      <c r="F105" s="9"/>
      <c r="G105" s="39"/>
      <c r="H105" s="39"/>
      <c r="I105" s="43"/>
      <c r="J105" s="82"/>
    </row>
    <row r="106" spans="1:11" ht="12.75" customHeight="1" x14ac:dyDescent="0.2">
      <c r="A106" s="38"/>
      <c r="B106" s="104" t="s">
        <v>91</v>
      </c>
      <c r="C106" s="3"/>
      <c r="D106" s="3"/>
      <c r="E106" s="3"/>
      <c r="F106" s="9"/>
      <c r="G106" s="39"/>
      <c r="H106" s="39"/>
      <c r="I106" s="43"/>
      <c r="J106" s="82"/>
    </row>
    <row r="107" spans="1:11" ht="12.75" customHeight="1" x14ac:dyDescent="0.25">
      <c r="A107" s="38"/>
      <c r="B107" s="48"/>
      <c r="C107" s="49"/>
      <c r="D107" s="49"/>
      <c r="E107" s="49"/>
      <c r="F107" s="50"/>
      <c r="G107" s="39"/>
      <c r="H107" s="39"/>
      <c r="I107" s="43"/>
      <c r="J107" s="82"/>
    </row>
    <row r="108" spans="1:11" ht="12.75" customHeight="1" x14ac:dyDescent="0.25">
      <c r="A108" s="44"/>
      <c r="B108" s="300" t="s">
        <v>33</v>
      </c>
      <c r="C108" s="301"/>
      <c r="D108" s="301"/>
      <c r="E108" s="301"/>
      <c r="F108" s="301"/>
      <c r="G108" s="301"/>
      <c r="H108" s="301"/>
      <c r="I108" s="302"/>
      <c r="J108" s="270"/>
    </row>
  </sheetData>
  <sheetProtection algorithmName="SHA-512" hashValue="KFw0IX2bRPIuYR3V1GD3mIfdKMK2/fKGk+XNsQZ8kNpnUoPBdbcWoWgmx7qr7Nqe2CpghMi2Sa/CfWGMDzsa+A==" saltValue="9XE81Xp8Hka/PGgtzflx7w==" spinCount="100000" sheet="1" objects="1" scenarios="1"/>
  <mergeCells count="31">
    <mergeCell ref="C23:F23"/>
    <mergeCell ref="D25:F25"/>
    <mergeCell ref="D27:F27"/>
    <mergeCell ref="D29:F29"/>
    <mergeCell ref="D33:F33"/>
    <mergeCell ref="B108:I108"/>
    <mergeCell ref="D35:F35"/>
    <mergeCell ref="D37:F37"/>
    <mergeCell ref="C39:F39"/>
    <mergeCell ref="D41:F41"/>
    <mergeCell ref="B71:F71"/>
    <mergeCell ref="D45:F45"/>
    <mergeCell ref="B56:I56"/>
    <mergeCell ref="D43:F43"/>
    <mergeCell ref="B59:F59"/>
    <mergeCell ref="B61:F61"/>
    <mergeCell ref="B63:F63"/>
    <mergeCell ref="D69:F69"/>
    <mergeCell ref="D67:F67"/>
    <mergeCell ref="B57:I57"/>
    <mergeCell ref="A3:J3"/>
    <mergeCell ref="B9:F9"/>
    <mergeCell ref="A5:A6"/>
    <mergeCell ref="B5:F6"/>
    <mergeCell ref="G5:G6"/>
    <mergeCell ref="H5:H6"/>
    <mergeCell ref="C13:F13"/>
    <mergeCell ref="C15:F15"/>
    <mergeCell ref="C17:F17"/>
    <mergeCell ref="C19:F19"/>
    <mergeCell ref="C21:F21"/>
  </mergeCells>
  <pageMargins left="0.59055118110236227" right="0.39370078740157483" top="0.39370078740157483" bottom="1.1811023622047245" header="0" footer="0.31496062992125984"/>
  <pageSetup paperSize="9" scale="9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M61"/>
  <sheetViews>
    <sheetView view="pageBreakPreview" topLeftCell="A21" zoomScaleNormal="100" zoomScaleSheetLayoutView="100" workbookViewId="0">
      <selection activeCell="K57" sqref="K57"/>
    </sheetView>
  </sheetViews>
  <sheetFormatPr defaultColWidth="9.109375" defaultRowHeight="12.75" customHeight="1" x14ac:dyDescent="0.2"/>
  <cols>
    <col min="1" max="1" width="6.6640625" style="47" customWidth="1"/>
    <col min="2" max="2" width="3.6640625" style="34" customWidth="1"/>
    <col min="3" max="3" width="4.109375" style="34" customWidth="1"/>
    <col min="4" max="5" width="3.6640625" style="34" customWidth="1"/>
    <col min="6" max="6" width="35.109375" style="34" customWidth="1"/>
    <col min="7" max="7" width="8.5546875" style="35" bestFit="1" customWidth="1"/>
    <col min="8" max="8" width="7.6640625" style="35" customWidth="1"/>
    <col min="9" max="9" width="10.6640625" style="33" customWidth="1"/>
    <col min="10" max="10" width="12.6640625" style="33" customWidth="1"/>
    <col min="11" max="16384" width="9.109375" style="34"/>
  </cols>
  <sheetData>
    <row r="1" spans="1:13" ht="12.75" customHeight="1" x14ac:dyDescent="0.25">
      <c r="A1" s="149" t="str">
        <f>'1400'!A1</f>
        <v>CONTRACT NO.:  FP004</v>
      </c>
      <c r="B1" s="32"/>
      <c r="C1" s="32"/>
      <c r="D1" s="32"/>
      <c r="E1" s="32"/>
      <c r="F1" s="32"/>
      <c r="G1" s="32"/>
      <c r="H1" s="32"/>
    </row>
    <row r="2" spans="1:13" ht="12.75" customHeight="1" x14ac:dyDescent="0.2">
      <c r="A2" s="163"/>
      <c r="B2" s="32"/>
      <c r="C2" s="32"/>
      <c r="D2" s="32"/>
      <c r="E2" s="32"/>
      <c r="F2" s="32"/>
      <c r="G2" s="32"/>
      <c r="H2" s="32"/>
    </row>
    <row r="3" spans="1:13" ht="12" x14ac:dyDescent="0.25">
      <c r="A3" s="296" t="str">
        <f>'1400'!A3:J3</f>
        <v>FINETOWN PROPER: ROAD D (431m) AND SIMMONDS &amp; WILSON STREET (639m)</v>
      </c>
      <c r="B3" s="296"/>
      <c r="C3" s="296"/>
      <c r="D3" s="296"/>
      <c r="E3" s="296"/>
      <c r="F3" s="296"/>
      <c r="G3" s="296"/>
      <c r="H3" s="296"/>
      <c r="I3" s="296"/>
      <c r="J3" s="296"/>
    </row>
    <row r="4" spans="1:13" ht="12.75" customHeight="1" x14ac:dyDescent="0.2">
      <c r="A4" s="164"/>
      <c r="B4" s="36"/>
      <c r="C4" s="36"/>
      <c r="D4" s="36"/>
      <c r="E4" s="36"/>
      <c r="F4" s="36"/>
      <c r="G4" s="36"/>
      <c r="H4" s="36"/>
    </row>
    <row r="5" spans="1:13" s="37" customFormat="1" ht="12.75" customHeight="1" x14ac:dyDescent="0.25">
      <c r="A5" s="288" t="s">
        <v>0</v>
      </c>
      <c r="B5" s="290" t="s">
        <v>1</v>
      </c>
      <c r="C5" s="291"/>
      <c r="D5" s="291"/>
      <c r="E5" s="291"/>
      <c r="F5" s="292"/>
      <c r="G5" s="288" t="s">
        <v>2</v>
      </c>
      <c r="H5" s="288" t="s">
        <v>3</v>
      </c>
      <c r="I5" s="153" t="s">
        <v>4</v>
      </c>
      <c r="J5" s="153" t="s">
        <v>5</v>
      </c>
    </row>
    <row r="6" spans="1:13" s="37" customFormat="1" ht="12.75" customHeight="1" x14ac:dyDescent="0.25">
      <c r="A6" s="289"/>
      <c r="B6" s="293"/>
      <c r="C6" s="294"/>
      <c r="D6" s="294"/>
      <c r="E6" s="294"/>
      <c r="F6" s="295"/>
      <c r="G6" s="289"/>
      <c r="H6" s="289"/>
      <c r="I6" s="154" t="s">
        <v>6</v>
      </c>
      <c r="J6" s="154" t="s">
        <v>6</v>
      </c>
    </row>
    <row r="7" spans="1:13" ht="12.75" customHeight="1" x14ac:dyDescent="0.2">
      <c r="A7" s="38"/>
      <c r="B7" s="40"/>
      <c r="C7" s="41"/>
      <c r="D7" s="41"/>
      <c r="E7" s="41"/>
      <c r="F7" s="42"/>
      <c r="G7" s="39"/>
      <c r="H7" s="39"/>
      <c r="I7" s="43"/>
      <c r="J7" s="43"/>
    </row>
    <row r="8" spans="1:13" s="3" customFormat="1" ht="12.75" customHeight="1" x14ac:dyDescent="0.2">
      <c r="A8" s="6"/>
      <c r="B8" s="88" t="s">
        <v>92</v>
      </c>
      <c r="C8" s="27"/>
      <c r="D8" s="95"/>
      <c r="F8" s="9"/>
      <c r="G8" s="6"/>
      <c r="H8" s="6"/>
      <c r="I8" s="10"/>
      <c r="J8" s="10"/>
      <c r="M8" s="4"/>
    </row>
    <row r="9" spans="1:13" s="3" customFormat="1" ht="12.75" customHeight="1" x14ac:dyDescent="0.2">
      <c r="A9" s="6"/>
      <c r="B9" s="96" t="s">
        <v>93</v>
      </c>
      <c r="C9" s="27"/>
      <c r="D9" s="98"/>
      <c r="F9" s="9"/>
      <c r="G9" s="6"/>
      <c r="H9" s="6"/>
      <c r="I9" s="10"/>
      <c r="J9" s="10"/>
      <c r="M9" s="4"/>
    </row>
    <row r="10" spans="1:13" s="3" customFormat="1" ht="12.75" customHeight="1" x14ac:dyDescent="0.2">
      <c r="A10" s="100"/>
      <c r="B10" s="101"/>
      <c r="C10" s="27"/>
      <c r="D10" s="102"/>
      <c r="F10" s="9"/>
      <c r="G10" s="6"/>
      <c r="H10" s="6"/>
      <c r="I10" s="10"/>
      <c r="J10" s="10"/>
      <c r="M10" s="4"/>
    </row>
    <row r="11" spans="1:13" s="3" customFormat="1" ht="12.75" customHeight="1" x14ac:dyDescent="0.2">
      <c r="A11" s="167">
        <v>15.01</v>
      </c>
      <c r="B11" s="165" t="s">
        <v>94</v>
      </c>
      <c r="C11" s="92"/>
      <c r="D11" s="92"/>
      <c r="E11" s="99"/>
      <c r="F11" s="106"/>
      <c r="G11" s="114" t="s">
        <v>95</v>
      </c>
      <c r="H11" s="39">
        <f>0.431+0.639</f>
        <v>1.07</v>
      </c>
      <c r="I11" s="264"/>
      <c r="J11" s="264"/>
      <c r="M11" s="4"/>
    </row>
    <row r="12" spans="1:13" s="3" customFormat="1" ht="12.75" customHeight="1" x14ac:dyDescent="0.2">
      <c r="A12" s="120"/>
      <c r="B12" s="113"/>
      <c r="C12" s="99"/>
      <c r="D12" s="99"/>
      <c r="E12" s="99"/>
      <c r="F12" s="106"/>
      <c r="G12" s="114"/>
      <c r="H12" s="6"/>
      <c r="I12" s="10"/>
      <c r="J12" s="10"/>
      <c r="M12" s="4"/>
    </row>
    <row r="13" spans="1:13" ht="12.75" customHeight="1" x14ac:dyDescent="0.25">
      <c r="A13" s="168" t="s">
        <v>96</v>
      </c>
      <c r="B13" s="320" t="s">
        <v>97</v>
      </c>
      <c r="C13" s="321"/>
      <c r="D13" s="321"/>
      <c r="E13" s="321"/>
      <c r="F13" s="322"/>
      <c r="G13" s="76"/>
      <c r="H13" s="77"/>
      <c r="I13" s="78"/>
      <c r="J13" s="75"/>
      <c r="K13" s="40"/>
    </row>
    <row r="14" spans="1:13" ht="12.75" customHeight="1" x14ac:dyDescent="0.2">
      <c r="A14" s="38"/>
      <c r="B14" s="40"/>
      <c r="F14" s="42"/>
      <c r="G14" s="39"/>
      <c r="H14" s="39"/>
      <c r="I14" s="43"/>
      <c r="J14" s="43"/>
      <c r="K14" s="40"/>
    </row>
    <row r="15" spans="1:13" ht="12.75" customHeight="1" x14ac:dyDescent="0.2">
      <c r="A15" s="38"/>
      <c r="B15" s="76" t="s">
        <v>10</v>
      </c>
      <c r="C15" s="318" t="s">
        <v>98</v>
      </c>
      <c r="D15" s="318"/>
      <c r="E15" s="318"/>
      <c r="F15" s="319"/>
      <c r="G15" s="39" t="s">
        <v>99</v>
      </c>
      <c r="H15" s="39">
        <f>160+240</f>
        <v>400</v>
      </c>
      <c r="I15" s="264"/>
      <c r="J15" s="264"/>
      <c r="K15" s="40"/>
    </row>
    <row r="16" spans="1:13" ht="12.75" customHeight="1" x14ac:dyDescent="0.2">
      <c r="A16" s="38"/>
      <c r="B16" s="76"/>
      <c r="F16" s="42"/>
      <c r="G16" s="39"/>
      <c r="H16" s="39"/>
      <c r="I16" s="43"/>
      <c r="J16" s="43"/>
      <c r="K16" s="40"/>
    </row>
    <row r="17" spans="1:11" ht="12.75" customHeight="1" x14ac:dyDescent="0.2">
      <c r="A17" s="38"/>
      <c r="B17" s="76" t="s">
        <v>12</v>
      </c>
      <c r="C17" s="318" t="s">
        <v>100</v>
      </c>
      <c r="D17" s="318"/>
      <c r="E17" s="318"/>
      <c r="F17" s="319"/>
      <c r="G17" s="39" t="s">
        <v>56</v>
      </c>
      <c r="H17" s="39">
        <f>2+2</f>
        <v>4</v>
      </c>
      <c r="I17" s="271"/>
      <c r="J17" s="264"/>
      <c r="K17" s="40"/>
    </row>
    <row r="18" spans="1:11" ht="12.75" customHeight="1" x14ac:dyDescent="0.2">
      <c r="A18" s="38"/>
      <c r="B18" s="76"/>
      <c r="F18" s="42"/>
      <c r="G18" s="39"/>
      <c r="H18" s="39"/>
      <c r="I18" s="43"/>
      <c r="J18" s="43"/>
      <c r="K18" s="40"/>
    </row>
    <row r="19" spans="1:11" ht="12.75" customHeight="1" x14ac:dyDescent="0.2">
      <c r="A19" s="38"/>
      <c r="B19" s="76" t="s">
        <v>17</v>
      </c>
      <c r="C19" s="318" t="s">
        <v>101</v>
      </c>
      <c r="D19" s="318"/>
      <c r="E19" s="318"/>
      <c r="F19" s="319"/>
      <c r="G19" s="39" t="s">
        <v>56</v>
      </c>
      <c r="H19" s="39">
        <f>2+2</f>
        <v>4</v>
      </c>
      <c r="I19" s="271"/>
      <c r="J19" s="264"/>
      <c r="K19" s="40"/>
    </row>
    <row r="20" spans="1:11" ht="12.75" customHeight="1" x14ac:dyDescent="0.2">
      <c r="A20" s="38"/>
      <c r="B20" s="76"/>
      <c r="F20" s="42"/>
      <c r="G20" s="39"/>
      <c r="H20" s="39"/>
      <c r="I20" s="43"/>
      <c r="J20" s="43"/>
      <c r="K20" s="40"/>
    </row>
    <row r="21" spans="1:11" ht="12.75" customHeight="1" x14ac:dyDescent="0.2">
      <c r="A21" s="38"/>
      <c r="B21" s="166" t="s">
        <v>19</v>
      </c>
      <c r="C21" s="318" t="s">
        <v>102</v>
      </c>
      <c r="D21" s="318"/>
      <c r="E21" s="318"/>
      <c r="F21" s="319"/>
      <c r="G21" s="39"/>
      <c r="H21" s="39"/>
      <c r="I21" s="43"/>
      <c r="J21" s="43"/>
      <c r="K21" s="40"/>
    </row>
    <row r="22" spans="1:11" ht="12.75" customHeight="1" x14ac:dyDescent="0.2">
      <c r="A22" s="38"/>
      <c r="B22" s="76"/>
      <c r="F22" s="42"/>
      <c r="G22" s="39"/>
      <c r="H22" s="39"/>
      <c r="I22" s="43"/>
      <c r="J22" s="43"/>
      <c r="K22" s="40"/>
    </row>
    <row r="23" spans="1:11" ht="12.75" customHeight="1" x14ac:dyDescent="0.2">
      <c r="A23" s="38"/>
      <c r="B23" s="76"/>
      <c r="C23" s="35" t="s">
        <v>103</v>
      </c>
      <c r="D23" s="318" t="s">
        <v>104</v>
      </c>
      <c r="E23" s="318"/>
      <c r="F23" s="319"/>
      <c r="G23" s="39" t="s">
        <v>56</v>
      </c>
      <c r="H23" s="39">
        <f>4+4</f>
        <v>8</v>
      </c>
      <c r="I23" s="264"/>
      <c r="J23" s="264"/>
      <c r="K23" s="40"/>
    </row>
    <row r="24" spans="1:11" ht="12.75" customHeight="1" x14ac:dyDescent="0.2">
      <c r="A24" s="38"/>
      <c r="B24" s="76"/>
      <c r="F24" s="42"/>
      <c r="G24" s="39"/>
      <c r="H24" s="39"/>
      <c r="I24" s="43"/>
      <c r="J24" s="43"/>
      <c r="K24" s="40"/>
    </row>
    <row r="25" spans="1:11" ht="12.75" customHeight="1" x14ac:dyDescent="0.2">
      <c r="A25" s="38"/>
      <c r="B25" s="203" t="s">
        <v>105</v>
      </c>
      <c r="C25" s="318" t="s">
        <v>106</v>
      </c>
      <c r="D25" s="318"/>
      <c r="E25" s="318"/>
      <c r="F25" s="319"/>
      <c r="G25" s="39"/>
      <c r="H25" s="39"/>
      <c r="I25" s="43"/>
      <c r="J25" s="43"/>
      <c r="K25" s="40"/>
    </row>
    <row r="26" spans="1:11" ht="12.75" customHeight="1" x14ac:dyDescent="0.2">
      <c r="A26" s="38"/>
      <c r="B26" s="40"/>
      <c r="F26" s="42"/>
      <c r="G26" s="39"/>
      <c r="H26" s="39"/>
      <c r="I26" s="43"/>
      <c r="J26" s="43"/>
      <c r="K26" s="40"/>
    </row>
    <row r="27" spans="1:11" ht="12.75" customHeight="1" x14ac:dyDescent="0.2">
      <c r="A27" s="38"/>
      <c r="B27" s="40"/>
      <c r="C27" s="34" t="s">
        <v>85</v>
      </c>
      <c r="D27" s="318" t="s">
        <v>107</v>
      </c>
      <c r="E27" s="318"/>
      <c r="F27" s="319"/>
      <c r="G27" s="39" t="s">
        <v>108</v>
      </c>
      <c r="H27" s="39">
        <f>15+15</f>
        <v>30</v>
      </c>
      <c r="I27" s="264"/>
      <c r="J27" s="264"/>
      <c r="K27" s="40"/>
    </row>
    <row r="28" spans="1:11" ht="12.75" customHeight="1" x14ac:dyDescent="0.2">
      <c r="A28" s="38"/>
      <c r="B28" s="40"/>
      <c r="F28" s="42"/>
      <c r="G28" s="39"/>
      <c r="H28" s="39"/>
      <c r="I28" s="43"/>
      <c r="J28" s="43"/>
      <c r="K28" s="40"/>
    </row>
    <row r="29" spans="1:11" ht="25.5" customHeight="1" x14ac:dyDescent="0.2">
      <c r="A29" s="38"/>
      <c r="B29" s="203" t="s">
        <v>109</v>
      </c>
      <c r="C29" s="317" t="s">
        <v>110</v>
      </c>
      <c r="D29" s="318"/>
      <c r="E29" s="318"/>
      <c r="F29" s="319"/>
      <c r="G29" s="39" t="s">
        <v>111</v>
      </c>
      <c r="H29" s="39">
        <f>20+20</f>
        <v>40</v>
      </c>
      <c r="I29" s="271"/>
      <c r="J29" s="271"/>
      <c r="K29" s="40"/>
    </row>
    <row r="30" spans="1:11" ht="12.75" customHeight="1" x14ac:dyDescent="0.2">
      <c r="A30" s="38"/>
      <c r="B30" s="40"/>
      <c r="F30" s="42"/>
      <c r="G30" s="39"/>
      <c r="H30" s="39"/>
      <c r="I30" s="43"/>
      <c r="J30" s="43"/>
      <c r="K30" s="40"/>
    </row>
    <row r="31" spans="1:11" ht="12.75" customHeight="1" x14ac:dyDescent="0.2">
      <c r="A31" s="38"/>
      <c r="B31" s="40"/>
      <c r="F31" s="42"/>
      <c r="G31" s="39"/>
      <c r="H31" s="39"/>
      <c r="I31" s="10"/>
      <c r="J31" s="43"/>
      <c r="K31" s="40"/>
    </row>
    <row r="32" spans="1:11" ht="12.75" customHeight="1" x14ac:dyDescent="0.2">
      <c r="A32" s="38"/>
      <c r="B32" s="40"/>
      <c r="F32" s="42"/>
      <c r="G32" s="39"/>
      <c r="H32" s="39"/>
      <c r="I32" s="43"/>
      <c r="J32" s="43"/>
      <c r="K32" s="40"/>
    </row>
    <row r="33" spans="1:11" ht="12.75" customHeight="1" x14ac:dyDescent="0.2">
      <c r="A33" s="38"/>
      <c r="B33" s="40"/>
      <c r="F33" s="42"/>
      <c r="G33" s="39"/>
      <c r="H33" s="39"/>
      <c r="I33" s="43"/>
      <c r="J33" s="43"/>
      <c r="K33" s="40"/>
    </row>
    <row r="34" spans="1:11" ht="12.75" customHeight="1" x14ac:dyDescent="0.2">
      <c r="A34" s="38"/>
      <c r="B34" s="40"/>
      <c r="F34" s="42"/>
      <c r="G34" s="39"/>
      <c r="H34" s="39"/>
      <c r="I34" s="43"/>
      <c r="J34" s="43"/>
      <c r="K34" s="40"/>
    </row>
    <row r="35" spans="1:11" ht="12.75" customHeight="1" x14ac:dyDescent="0.2">
      <c r="A35" s="38"/>
      <c r="B35" s="40"/>
      <c r="F35" s="42"/>
      <c r="G35" s="39"/>
      <c r="H35" s="39"/>
      <c r="I35" s="10"/>
      <c r="J35" s="43"/>
      <c r="K35" s="40"/>
    </row>
    <row r="36" spans="1:11" ht="12.75" customHeight="1" x14ac:dyDescent="0.2">
      <c r="A36" s="38"/>
      <c r="B36" s="40"/>
      <c r="F36" s="42"/>
      <c r="G36" s="39"/>
      <c r="H36" s="39"/>
      <c r="I36" s="43"/>
      <c r="J36" s="43"/>
      <c r="K36" s="40"/>
    </row>
    <row r="37" spans="1:11" ht="12.75" customHeight="1" x14ac:dyDescent="0.2">
      <c r="A37" s="38"/>
      <c r="B37" s="40"/>
      <c r="F37" s="42"/>
      <c r="G37" s="39"/>
      <c r="H37" s="39"/>
      <c r="I37" s="43"/>
      <c r="J37" s="43"/>
      <c r="K37" s="40"/>
    </row>
    <row r="38" spans="1:11" ht="12.75" customHeight="1" x14ac:dyDescent="0.2">
      <c r="A38" s="38"/>
      <c r="B38" s="40"/>
      <c r="F38" s="42"/>
      <c r="G38" s="39"/>
      <c r="H38" s="39"/>
      <c r="I38" s="43"/>
      <c r="J38" s="43"/>
      <c r="K38" s="40"/>
    </row>
    <row r="39" spans="1:11" ht="12.75" customHeight="1" x14ac:dyDescent="0.2">
      <c r="A39" s="38"/>
      <c r="B39" s="40"/>
      <c r="F39" s="42"/>
      <c r="G39" s="39"/>
      <c r="H39" s="39"/>
      <c r="I39" s="43"/>
      <c r="J39" s="43"/>
      <c r="K39" s="40"/>
    </row>
    <row r="40" spans="1:11" ht="12.75" customHeight="1" x14ac:dyDescent="0.2">
      <c r="A40" s="38"/>
      <c r="B40" s="40"/>
      <c r="F40" s="42"/>
      <c r="G40" s="39"/>
      <c r="H40" s="39"/>
      <c r="I40" s="43"/>
      <c r="J40" s="43"/>
      <c r="K40" s="40"/>
    </row>
    <row r="41" spans="1:11" ht="12.75" customHeight="1" x14ac:dyDescent="0.2">
      <c r="A41" s="38"/>
      <c r="B41" s="40"/>
      <c r="F41" s="42"/>
      <c r="G41" s="39"/>
      <c r="H41" s="39"/>
      <c r="I41" s="43"/>
      <c r="J41" s="43"/>
      <c r="K41" s="40"/>
    </row>
    <row r="42" spans="1:11" ht="12.75" customHeight="1" x14ac:dyDescent="0.2">
      <c r="A42" s="38"/>
      <c r="B42" s="40"/>
      <c r="F42" s="42"/>
      <c r="G42" s="39"/>
      <c r="H42" s="39"/>
      <c r="I42" s="43"/>
      <c r="J42" s="43"/>
      <c r="K42" s="40"/>
    </row>
    <row r="43" spans="1:11" ht="12.75" customHeight="1" x14ac:dyDescent="0.2">
      <c r="A43" s="38"/>
      <c r="B43" s="40"/>
      <c r="F43" s="42"/>
      <c r="G43" s="39"/>
      <c r="H43" s="39"/>
      <c r="I43" s="43"/>
      <c r="J43" s="43"/>
      <c r="K43" s="40"/>
    </row>
    <row r="44" spans="1:11" ht="12.75" customHeight="1" x14ac:dyDescent="0.2">
      <c r="A44" s="38"/>
      <c r="B44" s="40"/>
      <c r="F44" s="42"/>
      <c r="G44" s="39"/>
      <c r="H44" s="39"/>
      <c r="I44" s="43"/>
      <c r="J44" s="43"/>
      <c r="K44" s="40"/>
    </row>
    <row r="45" spans="1:11" ht="12.75" customHeight="1" x14ac:dyDescent="0.2">
      <c r="A45" s="38"/>
      <c r="B45" s="40"/>
      <c r="F45" s="42"/>
      <c r="G45" s="39"/>
      <c r="H45" s="39"/>
      <c r="I45" s="43"/>
      <c r="J45" s="43"/>
      <c r="K45" s="40"/>
    </row>
    <row r="46" spans="1:11" ht="12.75" customHeight="1" x14ac:dyDescent="0.2">
      <c r="A46" s="38"/>
      <c r="B46" s="40"/>
      <c r="F46" s="42"/>
      <c r="G46" s="39"/>
      <c r="H46" s="39"/>
      <c r="I46" s="43"/>
      <c r="J46" s="43"/>
      <c r="K46" s="40"/>
    </row>
    <row r="47" spans="1:11" ht="12.75" customHeight="1" x14ac:dyDescent="0.2">
      <c r="A47" s="38"/>
      <c r="B47" s="40"/>
      <c r="F47" s="42"/>
      <c r="G47" s="39"/>
      <c r="H47" s="39"/>
      <c r="I47" s="43"/>
      <c r="J47" s="43"/>
      <c r="K47" s="40"/>
    </row>
    <row r="48" spans="1:11" ht="12.75" customHeight="1" x14ac:dyDescent="0.2">
      <c r="A48" s="38"/>
      <c r="B48" s="40"/>
      <c r="F48" s="42"/>
      <c r="G48" s="39"/>
      <c r="H48" s="39"/>
      <c r="I48" s="43"/>
      <c r="J48" s="43"/>
      <c r="K48" s="40"/>
    </row>
    <row r="49" spans="1:11" ht="12.75" customHeight="1" x14ac:dyDescent="0.2">
      <c r="A49" s="38"/>
      <c r="B49" s="40"/>
      <c r="F49" s="42"/>
      <c r="G49" s="39"/>
      <c r="H49" s="39"/>
      <c r="I49" s="43"/>
      <c r="J49" s="43"/>
      <c r="K49" s="40"/>
    </row>
    <row r="50" spans="1:11" ht="12.75" customHeight="1" x14ac:dyDescent="0.2">
      <c r="A50" s="38"/>
      <c r="B50" s="40"/>
      <c r="F50" s="42"/>
      <c r="G50" s="39"/>
      <c r="H50" s="39"/>
      <c r="I50" s="43"/>
      <c r="J50" s="43"/>
      <c r="K50" s="40"/>
    </row>
    <row r="51" spans="1:11" ht="12.75" customHeight="1" x14ac:dyDescent="0.2">
      <c r="A51" s="38"/>
      <c r="B51" s="40"/>
      <c r="F51" s="42"/>
      <c r="G51" s="39"/>
      <c r="H51" s="39"/>
      <c r="I51" s="43"/>
      <c r="J51" s="43"/>
      <c r="K51" s="40"/>
    </row>
    <row r="52" spans="1:11" ht="12.75" customHeight="1" x14ac:dyDescent="0.2">
      <c r="A52" s="38"/>
      <c r="B52" s="40"/>
      <c r="F52" s="42"/>
      <c r="G52" s="39"/>
      <c r="H52" s="39"/>
      <c r="I52" s="43"/>
      <c r="J52" s="43"/>
      <c r="K52" s="40"/>
    </row>
    <row r="53" spans="1:11" ht="12.75" customHeight="1" x14ac:dyDescent="0.2">
      <c r="A53" s="38"/>
      <c r="B53" s="40"/>
      <c r="F53" s="42"/>
      <c r="G53" s="39"/>
      <c r="H53" s="39"/>
      <c r="I53" s="43"/>
      <c r="J53" s="43"/>
      <c r="K53" s="40"/>
    </row>
    <row r="54" spans="1:11" ht="12.75" customHeight="1" x14ac:dyDescent="0.2">
      <c r="A54" s="38"/>
      <c r="B54" s="40"/>
      <c r="F54" s="42"/>
      <c r="G54" s="39"/>
      <c r="H54" s="39"/>
      <c r="I54" s="43"/>
      <c r="J54" s="43"/>
      <c r="K54" s="40"/>
    </row>
    <row r="55" spans="1:11" ht="12.75" customHeight="1" x14ac:dyDescent="0.2">
      <c r="A55" s="38"/>
      <c r="B55" s="40"/>
      <c r="F55" s="42"/>
      <c r="G55" s="39"/>
      <c r="H55" s="39"/>
      <c r="I55" s="43"/>
      <c r="J55" s="43"/>
      <c r="K55" s="40"/>
    </row>
    <row r="56" spans="1:11" ht="12.75" customHeight="1" x14ac:dyDescent="0.2">
      <c r="A56" s="38"/>
      <c r="B56" s="40"/>
      <c r="F56" s="42"/>
      <c r="G56" s="39"/>
      <c r="H56" s="39"/>
      <c r="I56" s="43"/>
      <c r="J56" s="43"/>
      <c r="K56" s="40"/>
    </row>
    <row r="57" spans="1:11" ht="12.75" customHeight="1" x14ac:dyDescent="0.2">
      <c r="A57" s="38"/>
      <c r="B57" s="40"/>
      <c r="F57" s="42"/>
      <c r="G57" s="39"/>
      <c r="H57" s="39"/>
      <c r="I57" s="43"/>
      <c r="J57" s="43"/>
      <c r="K57" s="40"/>
    </row>
    <row r="58" spans="1:11" ht="12.75" customHeight="1" x14ac:dyDescent="0.2">
      <c r="A58" s="38"/>
      <c r="B58" s="88" t="s">
        <v>92</v>
      </c>
      <c r="C58" s="27"/>
      <c r="D58" s="95"/>
      <c r="E58" s="3"/>
      <c r="F58" s="9"/>
      <c r="G58" s="39"/>
      <c r="H58" s="39"/>
      <c r="I58" s="43"/>
      <c r="J58" s="43"/>
    </row>
    <row r="59" spans="1:11" ht="12.75" customHeight="1" x14ac:dyDescent="0.2">
      <c r="A59" s="38"/>
      <c r="B59" s="96" t="s">
        <v>93</v>
      </c>
      <c r="C59" s="27"/>
      <c r="D59" s="98"/>
      <c r="E59" s="3"/>
      <c r="F59" s="9"/>
      <c r="G59" s="39"/>
      <c r="H59" s="39"/>
      <c r="I59" s="43"/>
      <c r="J59" s="43"/>
    </row>
    <row r="60" spans="1:11" ht="12.75" customHeight="1" x14ac:dyDescent="0.25">
      <c r="A60" s="38"/>
      <c r="B60" s="48"/>
      <c r="C60" s="49"/>
      <c r="D60" s="49"/>
      <c r="E60" s="49"/>
      <c r="F60" s="50"/>
      <c r="G60" s="39"/>
      <c r="H60" s="39"/>
      <c r="I60" s="43"/>
      <c r="J60" s="43"/>
    </row>
    <row r="61" spans="1:11" ht="12.75" customHeight="1" x14ac:dyDescent="0.25">
      <c r="A61" s="44"/>
      <c r="B61" s="51" t="s">
        <v>112</v>
      </c>
      <c r="C61" s="46"/>
      <c r="D61" s="46"/>
      <c r="E61" s="46"/>
      <c r="F61" s="46"/>
      <c r="G61" s="45"/>
      <c r="H61" s="52"/>
      <c r="I61" s="53" t="s">
        <v>113</v>
      </c>
      <c r="J61" s="265"/>
    </row>
  </sheetData>
  <sheetProtection algorithmName="SHA-512" hashValue="ljNhhLyUfxTk5UfOhRMVAPJKD2+6Qr7j57mNQhGpwa84kK0cHgnfRS2VikNY5l184rcYrh0bOCmTsqo+0wr2CA==" saltValue="HeW4aZREf7y5sGOpNPGAIQ==" spinCount="100000" sheet="1" objects="1" scenarios="1"/>
  <mergeCells count="14">
    <mergeCell ref="C29:F29"/>
    <mergeCell ref="B13:F13"/>
    <mergeCell ref="C15:F15"/>
    <mergeCell ref="C17:F17"/>
    <mergeCell ref="C19:F19"/>
    <mergeCell ref="C25:F25"/>
    <mergeCell ref="C21:F21"/>
    <mergeCell ref="D23:F23"/>
    <mergeCell ref="D27:F27"/>
    <mergeCell ref="A5:A6"/>
    <mergeCell ref="B5:F6"/>
    <mergeCell ref="G5:G6"/>
    <mergeCell ref="H5:H6"/>
    <mergeCell ref="A3:J3"/>
  </mergeCells>
  <pageMargins left="0.59055118110236227" right="0.39370078740157483" top="0.39370078740157483" bottom="1.1811023622047245" header="0" footer="0.31496062992125984"/>
  <pageSetup paperSize="9" scale="9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W60"/>
  <sheetViews>
    <sheetView view="pageBreakPreview" topLeftCell="A35" zoomScaleNormal="100" zoomScaleSheetLayoutView="100" workbookViewId="0">
      <selection activeCell="N60" sqref="N60"/>
    </sheetView>
  </sheetViews>
  <sheetFormatPr defaultColWidth="9.109375" defaultRowHeight="12.75" customHeight="1" x14ac:dyDescent="0.2"/>
  <cols>
    <col min="1" max="1" width="6.6640625" style="14" customWidth="1"/>
    <col min="2" max="2" width="3.6640625" style="3" customWidth="1"/>
    <col min="3" max="3" width="4.109375" style="3" customWidth="1"/>
    <col min="4" max="5" width="3.6640625" style="3" customWidth="1"/>
    <col min="6" max="6" width="39.88671875" style="3" customWidth="1"/>
    <col min="7" max="7" width="6.6640625" style="4" customWidth="1"/>
    <col min="8" max="8" width="8.6640625" style="4" customWidth="1"/>
    <col min="9" max="9" width="10.6640625" style="80" customWidth="1"/>
    <col min="10" max="10" width="11.6640625" style="80" customWidth="1"/>
    <col min="11" max="16384" width="9.109375" style="3"/>
  </cols>
  <sheetData>
    <row r="1" spans="1:23" ht="12.75" customHeight="1" x14ac:dyDescent="0.25">
      <c r="A1" s="149" t="str">
        <f>'1500'!A1</f>
        <v>CONTRACT NO.:  FP004</v>
      </c>
      <c r="B1" s="32"/>
      <c r="C1" s="32"/>
      <c r="D1" s="32"/>
      <c r="E1" s="32"/>
      <c r="F1" s="32"/>
      <c r="G1" s="1"/>
      <c r="H1" s="1"/>
    </row>
    <row r="2" spans="1:23" ht="12.75" customHeight="1" x14ac:dyDescent="0.25">
      <c r="A2" s="149"/>
      <c r="B2" s="32"/>
      <c r="C2" s="32"/>
      <c r="D2" s="32"/>
      <c r="E2" s="32"/>
      <c r="F2" s="32"/>
      <c r="G2" s="1"/>
      <c r="H2" s="1"/>
    </row>
    <row r="3" spans="1:23" ht="12" x14ac:dyDescent="0.25">
      <c r="A3" s="296" t="str">
        <f>'1500'!A3:J3</f>
        <v>FINETOWN PROPER: ROAD D (431m) AND SIMMONDS &amp; WILSON STREET (639m)</v>
      </c>
      <c r="B3" s="296"/>
      <c r="C3" s="296"/>
      <c r="D3" s="296"/>
      <c r="E3" s="296"/>
      <c r="F3" s="296"/>
      <c r="G3" s="296"/>
      <c r="H3" s="296"/>
      <c r="I3" s="296"/>
      <c r="J3" s="296"/>
    </row>
    <row r="4" spans="1:23" ht="12.75" customHeight="1" x14ac:dyDescent="0.25">
      <c r="A4" s="150"/>
      <c r="B4" s="20"/>
      <c r="C4" s="20"/>
      <c r="D4" s="20"/>
      <c r="E4" s="20"/>
      <c r="F4" s="20"/>
      <c r="G4" s="20"/>
      <c r="H4" s="20"/>
      <c r="I4" s="81"/>
      <c r="J4" s="81"/>
      <c r="O4" s="4"/>
      <c r="P4" s="323"/>
      <c r="Q4" s="323"/>
      <c r="R4" s="323"/>
      <c r="S4" s="323"/>
      <c r="T4" s="323"/>
      <c r="U4" s="145"/>
      <c r="V4" s="145"/>
      <c r="W4" s="2"/>
    </row>
    <row r="5" spans="1:23" s="26" customFormat="1" ht="12.75" customHeight="1" x14ac:dyDescent="0.25">
      <c r="A5" s="288" t="s">
        <v>0</v>
      </c>
      <c r="B5" s="324" t="s">
        <v>1</v>
      </c>
      <c r="C5" s="325"/>
      <c r="D5" s="325"/>
      <c r="E5" s="325"/>
      <c r="F5" s="326"/>
      <c r="G5" s="330" t="s">
        <v>2</v>
      </c>
      <c r="H5" s="330" t="s">
        <v>3</v>
      </c>
      <c r="I5" s="159" t="s">
        <v>4</v>
      </c>
      <c r="J5" s="159" t="s">
        <v>5</v>
      </c>
      <c r="O5" s="4"/>
      <c r="P5" s="140"/>
      <c r="Q5" s="140"/>
      <c r="R5" s="140"/>
      <c r="S5" s="140"/>
      <c r="T5" s="140"/>
      <c r="U5" s="139"/>
      <c r="V5" s="145"/>
      <c r="W5" s="2"/>
    </row>
    <row r="6" spans="1:23" s="26" customFormat="1" ht="12.75" customHeight="1" x14ac:dyDescent="0.25">
      <c r="A6" s="289"/>
      <c r="B6" s="327"/>
      <c r="C6" s="328"/>
      <c r="D6" s="328"/>
      <c r="E6" s="328"/>
      <c r="F6" s="329"/>
      <c r="G6" s="331"/>
      <c r="H6" s="331"/>
      <c r="I6" s="160" t="s">
        <v>6</v>
      </c>
      <c r="J6" s="160" t="s">
        <v>6</v>
      </c>
      <c r="O6" s="4"/>
      <c r="P6" s="323"/>
      <c r="Q6" s="323"/>
      <c r="R6" s="323"/>
      <c r="S6" s="323"/>
      <c r="T6" s="323"/>
      <c r="U6" s="145"/>
      <c r="V6" s="145"/>
      <c r="W6" s="2"/>
    </row>
    <row r="7" spans="1:23" ht="12.75" customHeight="1" x14ac:dyDescent="0.2">
      <c r="A7" s="73"/>
      <c r="B7" s="7"/>
      <c r="C7" s="8"/>
      <c r="D7" s="8"/>
      <c r="E7" s="8"/>
      <c r="F7" s="9"/>
      <c r="G7" s="6"/>
      <c r="H7" s="6"/>
      <c r="I7" s="82"/>
      <c r="J7" s="82"/>
      <c r="O7" s="4"/>
      <c r="P7" s="140"/>
      <c r="Q7" s="136"/>
      <c r="R7" s="136"/>
      <c r="S7" s="136"/>
      <c r="T7" s="136"/>
      <c r="U7" s="139"/>
      <c r="V7" s="139"/>
      <c r="W7" s="2"/>
    </row>
    <row r="8" spans="1:23" ht="12.75" customHeight="1" x14ac:dyDescent="0.2">
      <c r="A8" s="100"/>
      <c r="B8" s="88" t="s">
        <v>114</v>
      </c>
      <c r="C8" s="94"/>
      <c r="D8" s="95"/>
      <c r="F8" s="9"/>
      <c r="G8" s="6"/>
      <c r="H8" s="6"/>
      <c r="I8" s="10"/>
      <c r="J8" s="82"/>
      <c r="O8" s="4"/>
      <c r="P8" s="323"/>
      <c r="Q8" s="323"/>
      <c r="R8" s="323"/>
      <c r="S8" s="323"/>
      <c r="T8" s="323"/>
      <c r="U8" s="145"/>
      <c r="V8" s="139"/>
      <c r="W8" s="2"/>
    </row>
    <row r="9" spans="1:23" ht="12.75" customHeight="1" x14ac:dyDescent="0.2">
      <c r="A9" s="100"/>
      <c r="B9" s="96" t="s">
        <v>115</v>
      </c>
      <c r="C9" s="97"/>
      <c r="D9" s="98"/>
      <c r="F9" s="9"/>
      <c r="G9" s="6"/>
      <c r="H9" s="6"/>
      <c r="I9" s="10"/>
      <c r="J9" s="82"/>
    </row>
    <row r="10" spans="1:23" ht="12.75" customHeight="1" x14ac:dyDescent="0.2">
      <c r="A10" s="100"/>
      <c r="B10" s="101"/>
      <c r="C10" s="27"/>
      <c r="D10" s="102"/>
      <c r="F10" s="9"/>
      <c r="G10" s="6"/>
      <c r="H10" s="6"/>
      <c r="I10" s="10"/>
      <c r="J10" s="82"/>
    </row>
    <row r="11" spans="1:23" ht="12.75" customHeight="1" x14ac:dyDescent="0.25">
      <c r="A11" s="169">
        <v>17.010000000000002</v>
      </c>
      <c r="B11" s="335" t="s">
        <v>116</v>
      </c>
      <c r="C11" s="336"/>
      <c r="D11" s="336"/>
      <c r="E11" s="336"/>
      <c r="F11" s="337"/>
      <c r="G11" s="6" t="s">
        <v>254</v>
      </c>
      <c r="H11" s="245">
        <f>0.52+1.0224</f>
        <v>1.5424</v>
      </c>
      <c r="I11" s="269"/>
      <c r="J11" s="269"/>
    </row>
    <row r="12" spans="1:23" ht="12.75" customHeight="1" x14ac:dyDescent="0.2">
      <c r="A12" s="100"/>
      <c r="B12" s="27"/>
      <c r="C12" s="27"/>
      <c r="D12" s="103"/>
      <c r="F12" s="9"/>
      <c r="G12" s="6"/>
      <c r="H12" s="6"/>
      <c r="I12" s="10"/>
      <c r="J12" s="85"/>
    </row>
    <row r="13" spans="1:23" ht="12.75" customHeight="1" x14ac:dyDescent="0.25">
      <c r="A13" s="169">
        <v>17.02</v>
      </c>
      <c r="B13" s="335" t="s">
        <v>117</v>
      </c>
      <c r="C13" s="336"/>
      <c r="D13" s="336"/>
      <c r="E13" s="336"/>
      <c r="F13" s="337"/>
      <c r="G13" s="117"/>
      <c r="H13" s="6"/>
      <c r="I13" s="85"/>
      <c r="J13" s="83"/>
    </row>
    <row r="14" spans="1:23" ht="12.75" customHeight="1" x14ac:dyDescent="0.2">
      <c r="A14" s="6"/>
      <c r="B14" s="7"/>
      <c r="F14" s="9"/>
      <c r="G14" s="6"/>
      <c r="H14" s="6"/>
      <c r="I14" s="10"/>
      <c r="J14" s="83"/>
    </row>
    <row r="15" spans="1:23" ht="12.75" customHeight="1" x14ac:dyDescent="0.2">
      <c r="A15" s="6"/>
      <c r="B15" s="105" t="s">
        <v>10</v>
      </c>
      <c r="C15" s="283" t="s">
        <v>118</v>
      </c>
      <c r="D15" s="283"/>
      <c r="E15" s="283"/>
      <c r="F15" s="284"/>
      <c r="G15" s="6" t="s">
        <v>56</v>
      </c>
      <c r="H15" s="6">
        <f>1+1</f>
        <v>2</v>
      </c>
      <c r="I15" s="269"/>
      <c r="J15" s="269"/>
    </row>
    <row r="16" spans="1:23" ht="12.75" customHeight="1" x14ac:dyDescent="0.2">
      <c r="A16" s="6"/>
      <c r="B16" s="105"/>
      <c r="C16" s="103"/>
      <c r="F16" s="9"/>
      <c r="G16" s="6"/>
      <c r="H16" s="6"/>
      <c r="I16" s="10"/>
      <c r="J16" s="85"/>
    </row>
    <row r="17" spans="1:10" ht="12.75" customHeight="1" x14ac:dyDescent="0.25">
      <c r="A17" s="169">
        <v>17.05</v>
      </c>
      <c r="B17" s="338" t="s">
        <v>119</v>
      </c>
      <c r="C17" s="339"/>
      <c r="D17" s="339"/>
      <c r="E17" s="339"/>
      <c r="F17" s="340"/>
      <c r="G17" s="117"/>
      <c r="H17" s="146"/>
      <c r="I17" s="144"/>
      <c r="J17" s="83"/>
    </row>
    <row r="18" spans="1:10" ht="12.75" customHeight="1" x14ac:dyDescent="0.2">
      <c r="A18" s="6"/>
      <c r="B18" s="105"/>
      <c r="C18" s="103"/>
      <c r="F18" s="9"/>
      <c r="G18" s="6"/>
      <c r="H18" s="6"/>
      <c r="I18" s="10"/>
      <c r="J18" s="82"/>
    </row>
    <row r="19" spans="1:10" ht="12.75" customHeight="1" x14ac:dyDescent="0.2">
      <c r="A19" s="6"/>
      <c r="B19" s="105" t="s">
        <v>10</v>
      </c>
      <c r="C19" s="282" t="s">
        <v>120</v>
      </c>
      <c r="D19" s="282"/>
      <c r="E19" s="282"/>
      <c r="F19" s="285"/>
      <c r="G19" s="117" t="s">
        <v>121</v>
      </c>
      <c r="H19" s="6">
        <f>8+13</f>
        <v>21</v>
      </c>
      <c r="I19" s="264"/>
      <c r="J19" s="269"/>
    </row>
    <row r="20" spans="1:10" ht="12.75" customHeight="1" x14ac:dyDescent="0.2">
      <c r="A20" s="6"/>
      <c r="B20" s="105"/>
      <c r="C20" s="103"/>
      <c r="F20" s="9"/>
      <c r="G20" s="6"/>
      <c r="H20" s="6"/>
      <c r="I20" s="10"/>
      <c r="J20" s="82"/>
    </row>
    <row r="21" spans="1:10" ht="12.75" customHeight="1" x14ac:dyDescent="0.2">
      <c r="A21" s="6"/>
      <c r="B21" s="105" t="s">
        <v>12</v>
      </c>
      <c r="C21" s="282" t="s">
        <v>286</v>
      </c>
      <c r="D21" s="282"/>
      <c r="E21" s="282"/>
      <c r="F21" s="285"/>
      <c r="G21" s="117" t="s">
        <v>121</v>
      </c>
      <c r="H21" s="6">
        <f>18+18</f>
        <v>36</v>
      </c>
      <c r="I21" s="264"/>
      <c r="J21" s="269"/>
    </row>
    <row r="22" spans="1:10" ht="12.75" customHeight="1" x14ac:dyDescent="0.2">
      <c r="A22" s="6"/>
      <c r="B22" s="105"/>
      <c r="C22" s="103"/>
      <c r="F22" s="9"/>
      <c r="G22" s="6"/>
      <c r="H22" s="6"/>
      <c r="I22" s="10"/>
      <c r="J22" s="82"/>
    </row>
    <row r="23" spans="1:10" ht="25.5" customHeight="1" x14ac:dyDescent="0.2">
      <c r="A23" s="107"/>
      <c r="B23" s="332"/>
      <c r="C23" s="333"/>
      <c r="D23" s="333"/>
      <c r="E23" s="333"/>
      <c r="F23" s="334"/>
      <c r="G23" s="6"/>
      <c r="H23" s="6"/>
      <c r="I23" s="83"/>
      <c r="J23" s="82"/>
    </row>
    <row r="24" spans="1:10" ht="12.75" customHeight="1" x14ac:dyDescent="0.2">
      <c r="A24" s="6"/>
      <c r="B24" s="105"/>
      <c r="C24" s="27"/>
      <c r="F24" s="9"/>
      <c r="G24" s="6"/>
      <c r="H24" s="6"/>
      <c r="I24" s="10"/>
      <c r="J24" s="82"/>
    </row>
    <row r="25" spans="1:10" ht="24.75" customHeight="1" x14ac:dyDescent="0.2">
      <c r="A25" s="6"/>
      <c r="B25" s="110"/>
      <c r="C25" s="286"/>
      <c r="D25" s="277"/>
      <c r="E25" s="277"/>
      <c r="F25" s="278"/>
      <c r="G25" s="6"/>
      <c r="H25" s="6"/>
      <c r="I25" s="10"/>
      <c r="J25" s="83"/>
    </row>
    <row r="26" spans="1:10" ht="12.75" customHeight="1" x14ac:dyDescent="0.2">
      <c r="A26" s="6"/>
      <c r="B26" s="105"/>
      <c r="C26" s="27"/>
      <c r="F26" s="9"/>
      <c r="G26" s="6"/>
      <c r="H26" s="6"/>
      <c r="I26" s="10"/>
      <c r="J26" s="82"/>
    </row>
    <row r="27" spans="1:10" ht="11.4" x14ac:dyDescent="0.2">
      <c r="A27" s="6"/>
      <c r="B27" s="105"/>
      <c r="C27" s="286"/>
      <c r="D27" s="277"/>
      <c r="E27" s="277"/>
      <c r="F27" s="278"/>
      <c r="G27" s="6"/>
      <c r="H27" s="6"/>
      <c r="I27" s="10"/>
      <c r="J27" s="83"/>
    </row>
    <row r="28" spans="1:10" ht="12.75" customHeight="1" x14ac:dyDescent="0.2">
      <c r="A28" s="6"/>
      <c r="B28" s="105"/>
      <c r="C28" s="103"/>
      <c r="F28" s="9"/>
      <c r="G28" s="6"/>
      <c r="H28" s="6"/>
      <c r="I28" s="10"/>
      <c r="J28" s="82"/>
    </row>
    <row r="29" spans="1:10" ht="12.75" customHeight="1" x14ac:dyDescent="0.2">
      <c r="A29" s="6"/>
      <c r="B29" s="105"/>
      <c r="C29" s="103"/>
      <c r="F29" s="9"/>
      <c r="G29" s="6"/>
      <c r="H29" s="6"/>
      <c r="I29" s="10"/>
      <c r="J29" s="82"/>
    </row>
    <row r="30" spans="1:10" ht="12.75" customHeight="1" x14ac:dyDescent="0.2">
      <c r="A30" s="6"/>
      <c r="B30" s="105"/>
      <c r="C30" s="103"/>
      <c r="F30" s="9"/>
      <c r="G30" s="6"/>
      <c r="H30" s="6"/>
      <c r="I30" s="83"/>
      <c r="J30" s="82"/>
    </row>
    <row r="31" spans="1:10" ht="12.75" customHeight="1" x14ac:dyDescent="0.2">
      <c r="A31" s="6"/>
      <c r="B31" s="105"/>
      <c r="C31" s="21"/>
      <c r="D31" s="128"/>
      <c r="E31" s="128"/>
      <c r="F31" s="129"/>
      <c r="G31" s="117"/>
      <c r="H31" s="6"/>
      <c r="I31" s="82"/>
      <c r="J31" s="83"/>
    </row>
    <row r="32" spans="1:10" ht="12.75" customHeight="1" x14ac:dyDescent="0.2">
      <c r="A32" s="6"/>
      <c r="B32" s="105"/>
      <c r="C32" s="27"/>
      <c r="D32" s="103"/>
      <c r="F32" s="9"/>
      <c r="G32" s="6"/>
      <c r="H32" s="6"/>
      <c r="I32" s="10"/>
      <c r="J32" s="85"/>
    </row>
    <row r="33" spans="1:10" ht="12.75" customHeight="1" x14ac:dyDescent="0.2">
      <c r="A33" s="6"/>
      <c r="B33" s="105"/>
      <c r="C33" s="21"/>
      <c r="D33" s="128"/>
      <c r="E33" s="128"/>
      <c r="F33" s="129"/>
      <c r="G33" s="117"/>
      <c r="H33" s="6"/>
      <c r="I33" s="85"/>
      <c r="J33" s="83"/>
    </row>
    <row r="34" spans="1:10" ht="12.75" customHeight="1" x14ac:dyDescent="0.2">
      <c r="A34" s="6"/>
      <c r="B34" s="105"/>
      <c r="C34" s="103"/>
      <c r="F34" s="9"/>
      <c r="G34" s="6"/>
      <c r="H34" s="6"/>
      <c r="I34" s="83"/>
      <c r="J34" s="82"/>
    </row>
    <row r="35" spans="1:10" ht="12.75" customHeight="1" x14ac:dyDescent="0.2">
      <c r="A35" s="6"/>
      <c r="B35" s="105"/>
      <c r="C35" s="103"/>
      <c r="F35" s="9"/>
      <c r="G35" s="6"/>
      <c r="H35" s="6"/>
      <c r="I35" s="10"/>
      <c r="J35" s="82"/>
    </row>
    <row r="36" spans="1:10" ht="12.75" customHeight="1" x14ac:dyDescent="0.2">
      <c r="A36" s="6"/>
      <c r="B36" s="105"/>
      <c r="C36" s="103"/>
      <c r="F36" s="9"/>
      <c r="G36" s="6"/>
      <c r="H36" s="6"/>
      <c r="I36" s="10"/>
      <c r="J36" s="82"/>
    </row>
    <row r="37" spans="1:10" ht="12.75" customHeight="1" x14ac:dyDescent="0.2">
      <c r="A37" s="6"/>
      <c r="B37" s="105"/>
      <c r="C37" s="103"/>
      <c r="F37" s="9"/>
      <c r="G37" s="6"/>
      <c r="H37" s="6"/>
      <c r="I37" s="10"/>
      <c r="J37" s="82"/>
    </row>
    <row r="38" spans="1:10" ht="12.75" customHeight="1" x14ac:dyDescent="0.2">
      <c r="A38" s="6"/>
      <c r="B38" s="105"/>
      <c r="C38" s="103"/>
      <c r="F38" s="9"/>
      <c r="G38" s="6"/>
      <c r="H38" s="6"/>
      <c r="I38" s="10"/>
      <c r="J38" s="82"/>
    </row>
    <row r="39" spans="1:10" ht="12.75" customHeight="1" x14ac:dyDescent="0.2">
      <c r="A39" s="6"/>
      <c r="B39" s="105"/>
      <c r="C39" s="103"/>
      <c r="F39" s="9"/>
      <c r="G39" s="6"/>
      <c r="H39" s="6"/>
      <c r="I39" s="10"/>
      <c r="J39" s="82"/>
    </row>
    <row r="40" spans="1:10" ht="12.75" customHeight="1" x14ac:dyDescent="0.2">
      <c r="A40" s="6"/>
      <c r="B40" s="105"/>
      <c r="C40" s="103"/>
      <c r="F40" s="9"/>
      <c r="G40" s="6"/>
      <c r="H40" s="6"/>
      <c r="I40" s="10"/>
      <c r="J40" s="82"/>
    </row>
    <row r="41" spans="1:10" ht="12.75" customHeight="1" x14ac:dyDescent="0.2">
      <c r="A41" s="6"/>
      <c r="B41" s="105"/>
      <c r="C41" s="103"/>
      <c r="F41" s="9"/>
      <c r="G41" s="6"/>
      <c r="H41" s="6"/>
      <c r="I41" s="10"/>
      <c r="J41" s="82"/>
    </row>
    <row r="42" spans="1:10" ht="12.75" customHeight="1" x14ac:dyDescent="0.2">
      <c r="A42" s="6"/>
      <c r="B42" s="105"/>
      <c r="C42" s="103"/>
      <c r="F42" s="9"/>
      <c r="G42" s="6"/>
      <c r="H42" s="6"/>
      <c r="I42" s="10"/>
      <c r="J42" s="82"/>
    </row>
    <row r="43" spans="1:10" ht="12.75" customHeight="1" x14ac:dyDescent="0.2">
      <c r="A43" s="6"/>
      <c r="B43" s="105"/>
      <c r="C43" s="103"/>
      <c r="F43" s="9"/>
      <c r="G43" s="6"/>
      <c r="H43" s="6"/>
      <c r="I43" s="10"/>
      <c r="J43" s="82"/>
    </row>
    <row r="44" spans="1:10" ht="12.75" customHeight="1" x14ac:dyDescent="0.2">
      <c r="A44" s="6"/>
      <c r="B44" s="105"/>
      <c r="C44" s="103"/>
      <c r="F44" s="9"/>
      <c r="G44" s="6"/>
      <c r="H44" s="6"/>
      <c r="I44" s="10"/>
      <c r="J44" s="82"/>
    </row>
    <row r="45" spans="1:10" ht="12.75" customHeight="1" x14ac:dyDescent="0.2">
      <c r="A45" s="6"/>
      <c r="B45" s="105"/>
      <c r="C45" s="103"/>
      <c r="F45" s="9"/>
      <c r="G45" s="6"/>
      <c r="H45" s="6"/>
      <c r="I45" s="10"/>
      <c r="J45" s="82"/>
    </row>
    <row r="46" spans="1:10" ht="12.75" customHeight="1" x14ac:dyDescent="0.2">
      <c r="A46" s="6"/>
      <c r="B46" s="105"/>
      <c r="C46" s="103"/>
      <c r="F46" s="9"/>
      <c r="G46" s="6"/>
      <c r="H46" s="6"/>
      <c r="I46" s="10"/>
      <c r="J46" s="82"/>
    </row>
    <row r="47" spans="1:10" ht="12.75" customHeight="1" x14ac:dyDescent="0.2">
      <c r="A47" s="6"/>
      <c r="B47" s="105"/>
      <c r="C47" s="103"/>
      <c r="F47" s="9"/>
      <c r="G47" s="6"/>
      <c r="H47" s="6"/>
      <c r="I47" s="10"/>
      <c r="J47" s="82"/>
    </row>
    <row r="48" spans="1:10" ht="12.75" customHeight="1" x14ac:dyDescent="0.2">
      <c r="A48" s="6"/>
      <c r="B48" s="105"/>
      <c r="C48" s="103"/>
      <c r="F48" s="9"/>
      <c r="G48" s="6"/>
      <c r="H48" s="6"/>
      <c r="I48" s="10"/>
      <c r="J48" s="82"/>
    </row>
    <row r="49" spans="1:10" ht="12.75" customHeight="1" x14ac:dyDescent="0.2">
      <c r="A49" s="6"/>
      <c r="B49" s="105"/>
      <c r="C49" s="103"/>
      <c r="F49" s="9"/>
      <c r="G49" s="6"/>
      <c r="H49" s="6"/>
      <c r="I49" s="10"/>
      <c r="J49" s="82"/>
    </row>
    <row r="50" spans="1:10" ht="12.75" customHeight="1" x14ac:dyDescent="0.2">
      <c r="A50" s="6"/>
      <c r="B50" s="105"/>
      <c r="C50" s="103"/>
      <c r="F50" s="9"/>
      <c r="G50" s="6"/>
      <c r="H50" s="6"/>
      <c r="I50" s="10"/>
      <c r="J50" s="82"/>
    </row>
    <row r="51" spans="1:10" ht="12.75" customHeight="1" x14ac:dyDescent="0.2">
      <c r="A51" s="6"/>
      <c r="B51" s="105"/>
      <c r="C51" s="103"/>
      <c r="F51" s="9"/>
      <c r="G51" s="6"/>
      <c r="H51" s="6"/>
      <c r="I51" s="10"/>
      <c r="J51" s="82"/>
    </row>
    <row r="52" spans="1:10" ht="12.75" customHeight="1" x14ac:dyDescent="0.2">
      <c r="A52" s="6"/>
      <c r="B52" s="105"/>
      <c r="C52" s="103"/>
      <c r="F52" s="9"/>
      <c r="G52" s="6"/>
      <c r="H52" s="6"/>
      <c r="I52" s="10"/>
      <c r="J52" s="82"/>
    </row>
    <row r="53" spans="1:10" ht="12.75" customHeight="1" x14ac:dyDescent="0.2">
      <c r="A53" s="6"/>
      <c r="B53" s="105"/>
      <c r="C53" s="103"/>
      <c r="F53" s="9"/>
      <c r="G53" s="6"/>
      <c r="H53" s="6"/>
      <c r="I53" s="10"/>
      <c r="J53" s="82"/>
    </row>
    <row r="54" spans="1:10" ht="12.75" customHeight="1" x14ac:dyDescent="0.2">
      <c r="A54" s="6"/>
      <c r="B54" s="105"/>
      <c r="C54" s="103"/>
      <c r="F54" s="9"/>
      <c r="G54" s="6"/>
      <c r="H54" s="6"/>
      <c r="I54" s="10"/>
      <c r="J54" s="82"/>
    </row>
    <row r="55" spans="1:10" ht="12.75" customHeight="1" x14ac:dyDescent="0.2">
      <c r="A55" s="6"/>
      <c r="B55" s="105"/>
      <c r="C55" s="103"/>
      <c r="F55" s="9"/>
      <c r="G55" s="6"/>
      <c r="H55" s="6"/>
      <c r="I55" s="10"/>
      <c r="J55" s="82"/>
    </row>
    <row r="56" spans="1:10" ht="12.75" customHeight="1" x14ac:dyDescent="0.2">
      <c r="A56" s="6"/>
      <c r="B56" s="105"/>
      <c r="C56" s="103"/>
      <c r="F56" s="9"/>
      <c r="G56" s="6"/>
      <c r="H56" s="6"/>
      <c r="I56" s="10"/>
      <c r="J56" s="82"/>
    </row>
    <row r="57" spans="1:10" ht="12.75" customHeight="1" x14ac:dyDescent="0.2">
      <c r="A57" s="5"/>
      <c r="B57" s="88" t="s">
        <v>114</v>
      </c>
      <c r="C57" s="94"/>
      <c r="D57" s="95"/>
      <c r="F57" s="9"/>
      <c r="G57" s="6"/>
      <c r="H57" s="6"/>
      <c r="I57" s="82"/>
      <c r="J57" s="82"/>
    </row>
    <row r="58" spans="1:10" ht="12.75" customHeight="1" x14ac:dyDescent="0.2">
      <c r="A58" s="5"/>
      <c r="B58" s="96" t="s">
        <v>115</v>
      </c>
      <c r="C58" s="97"/>
      <c r="D58" s="98"/>
      <c r="F58" s="9"/>
      <c r="G58" s="6"/>
      <c r="H58" s="6"/>
      <c r="I58" s="82"/>
      <c r="J58" s="82"/>
    </row>
    <row r="59" spans="1:10" ht="12.75" customHeight="1" x14ac:dyDescent="0.25">
      <c r="A59" s="121"/>
      <c r="B59" s="18"/>
      <c r="C59" s="122"/>
      <c r="D59" s="122"/>
      <c r="E59" s="122"/>
      <c r="F59" s="123"/>
      <c r="G59" s="124"/>
      <c r="H59" s="124"/>
      <c r="I59" s="125"/>
      <c r="J59" s="125"/>
    </row>
    <row r="60" spans="1:10" ht="12.75" customHeight="1" x14ac:dyDescent="0.25">
      <c r="A60" s="74"/>
      <c r="B60" s="19" t="s">
        <v>112</v>
      </c>
      <c r="C60" s="13"/>
      <c r="D60" s="13"/>
      <c r="E60" s="13"/>
      <c r="F60" s="13"/>
      <c r="G60" s="12"/>
      <c r="H60" s="17"/>
      <c r="I60" s="84" t="s">
        <v>113</v>
      </c>
      <c r="J60" s="270"/>
    </row>
  </sheetData>
  <sheetProtection algorithmName="SHA-512" hashValue="o9ALVApXlbuNiVRQTuwEQ5bfZG2giBXAsRXgRqjicXVZU4575FmqYyygH17Qj8KXOH6y3l7xBJhEQHqxPghUDg==" saltValue="g7ZW6Vg6dTH+iDPgzJcSTw==" spinCount="100000" sheet="1" objects="1" scenarios="1"/>
  <mergeCells count="17">
    <mergeCell ref="C21:F21"/>
    <mergeCell ref="C25:F25"/>
    <mergeCell ref="B23:F23"/>
    <mergeCell ref="C27:F27"/>
    <mergeCell ref="A3:J3"/>
    <mergeCell ref="B11:F11"/>
    <mergeCell ref="B13:F13"/>
    <mergeCell ref="C15:F15"/>
    <mergeCell ref="B17:F17"/>
    <mergeCell ref="C19:F19"/>
    <mergeCell ref="P4:T4"/>
    <mergeCell ref="P6:T6"/>
    <mergeCell ref="P8:T8"/>
    <mergeCell ref="A5:A6"/>
    <mergeCell ref="B5:F6"/>
    <mergeCell ref="G5:G6"/>
    <mergeCell ref="H5:H6"/>
  </mergeCells>
  <pageMargins left="0.59055118110236227" right="0.39370078740157483" top="0.39370078740157483" bottom="1.1811023622047245" header="0" footer="0.31496062992125984"/>
  <pageSetup paperSize="9" scale="95" fitToHeight="0" orientation="portrait" r:id="rId1"/>
  <colBreaks count="1" manualBreakCount="1">
    <brk id="10" max="4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10BB5-704A-4331-88AF-78C4C71B51CC}">
  <sheetPr>
    <tabColor rgb="FF00B050"/>
  </sheetPr>
  <dimension ref="A1:W60"/>
  <sheetViews>
    <sheetView view="pageBreakPreview" topLeftCell="A29" zoomScaleNormal="100" zoomScaleSheetLayoutView="100" workbookViewId="0">
      <selection activeCell="O58" sqref="O58"/>
    </sheetView>
  </sheetViews>
  <sheetFormatPr defaultColWidth="9.109375" defaultRowHeight="12.75" customHeight="1" x14ac:dyDescent="0.2"/>
  <cols>
    <col min="1" max="1" width="6.6640625" style="251" customWidth="1"/>
    <col min="2" max="2" width="3.6640625" style="3" customWidth="1"/>
    <col min="3" max="3" width="4.109375" style="3" customWidth="1"/>
    <col min="4" max="5" width="3.6640625" style="3" customWidth="1"/>
    <col min="6" max="6" width="39.88671875" style="3" customWidth="1"/>
    <col min="7" max="7" width="6.6640625" style="4" customWidth="1"/>
    <col min="8" max="8" width="8.6640625" style="4" customWidth="1"/>
    <col min="9" max="9" width="10.6640625" style="80" customWidth="1"/>
    <col min="10" max="10" width="11.6640625" style="80" customWidth="1"/>
    <col min="11" max="16384" width="9.109375" style="3"/>
  </cols>
  <sheetData>
    <row r="1" spans="1:23" ht="12.75" customHeight="1" x14ac:dyDescent="0.25">
      <c r="A1" s="149" t="str">
        <f>'1700'!A1</f>
        <v>CONTRACT NO.:  FP004</v>
      </c>
      <c r="B1" s="32"/>
      <c r="C1" s="32"/>
      <c r="D1" s="32"/>
      <c r="E1" s="32"/>
      <c r="F1" s="32"/>
      <c r="G1" s="1"/>
      <c r="H1" s="1"/>
    </row>
    <row r="2" spans="1:23" ht="12.75" customHeight="1" x14ac:dyDescent="0.25">
      <c r="A2" s="149"/>
      <c r="B2" s="32"/>
      <c r="C2" s="32"/>
      <c r="D2" s="32"/>
      <c r="E2" s="32"/>
      <c r="F2" s="32"/>
      <c r="G2" s="1"/>
      <c r="H2" s="1"/>
    </row>
    <row r="3" spans="1:23" ht="11.4" x14ac:dyDescent="0.2">
      <c r="A3" s="344"/>
      <c r="B3" s="344"/>
      <c r="C3" s="344"/>
      <c r="D3" s="344"/>
      <c r="E3" s="344"/>
      <c r="F3" s="344"/>
      <c r="G3" s="32"/>
      <c r="H3" s="32"/>
      <c r="I3" s="32"/>
      <c r="J3" s="32"/>
    </row>
    <row r="4" spans="1:23" ht="12.75" customHeight="1" x14ac:dyDescent="0.25">
      <c r="A4" s="150"/>
      <c r="B4" s="20"/>
      <c r="C4" s="20"/>
      <c r="D4" s="20"/>
      <c r="E4" s="20"/>
      <c r="F4" s="20"/>
      <c r="G4" s="20"/>
      <c r="H4" s="20"/>
      <c r="I4" s="81"/>
      <c r="J4" s="81"/>
      <c r="O4" s="4"/>
      <c r="P4" s="323"/>
      <c r="Q4" s="323"/>
      <c r="R4" s="323"/>
      <c r="S4" s="323"/>
      <c r="T4" s="323"/>
      <c r="U4" s="145"/>
      <c r="V4" s="145"/>
      <c r="W4" s="2"/>
    </row>
    <row r="5" spans="1:23" s="26" customFormat="1" ht="12.75" customHeight="1" x14ac:dyDescent="0.25">
      <c r="A5" s="288" t="s">
        <v>0</v>
      </c>
      <c r="B5" s="324" t="s">
        <v>1</v>
      </c>
      <c r="C5" s="325"/>
      <c r="D5" s="325"/>
      <c r="E5" s="325"/>
      <c r="F5" s="326"/>
      <c r="G5" s="330" t="s">
        <v>2</v>
      </c>
      <c r="H5" s="330" t="s">
        <v>3</v>
      </c>
      <c r="I5" s="159" t="s">
        <v>4</v>
      </c>
      <c r="J5" s="159" t="s">
        <v>5</v>
      </c>
      <c r="O5" s="4"/>
      <c r="P5" s="140"/>
      <c r="Q5" s="140"/>
      <c r="R5" s="140"/>
      <c r="S5" s="140"/>
      <c r="T5" s="140"/>
      <c r="U5" s="139"/>
      <c r="V5" s="145"/>
      <c r="W5" s="2"/>
    </row>
    <row r="6" spans="1:23" s="26" customFormat="1" ht="12.75" customHeight="1" x14ac:dyDescent="0.25">
      <c r="A6" s="289"/>
      <c r="B6" s="327"/>
      <c r="C6" s="328"/>
      <c r="D6" s="328"/>
      <c r="E6" s="328"/>
      <c r="F6" s="329"/>
      <c r="G6" s="331"/>
      <c r="H6" s="331"/>
      <c r="I6" s="160" t="s">
        <v>6</v>
      </c>
      <c r="J6" s="160" t="s">
        <v>6</v>
      </c>
      <c r="O6" s="4"/>
      <c r="P6" s="323"/>
      <c r="Q6" s="323"/>
      <c r="R6" s="323"/>
      <c r="S6" s="323"/>
      <c r="T6" s="323"/>
      <c r="U6" s="145"/>
      <c r="V6" s="145"/>
      <c r="W6" s="2"/>
    </row>
    <row r="7" spans="1:23" ht="12.75" customHeight="1" x14ac:dyDescent="0.2">
      <c r="A7" s="73"/>
      <c r="B7" s="7"/>
      <c r="C7" s="8"/>
      <c r="D7" s="8"/>
      <c r="E7" s="8"/>
      <c r="F7" s="9"/>
      <c r="G7" s="6"/>
      <c r="H7" s="6"/>
      <c r="I7" s="82"/>
      <c r="J7" s="82"/>
      <c r="O7" s="4"/>
      <c r="P7" s="140"/>
      <c r="Q7" s="252"/>
      <c r="R7" s="252"/>
      <c r="S7" s="252"/>
      <c r="T7" s="252"/>
      <c r="U7" s="139"/>
      <c r="V7" s="139"/>
      <c r="W7" s="2"/>
    </row>
    <row r="8" spans="1:23" ht="12.75" customHeight="1" x14ac:dyDescent="0.2">
      <c r="A8" s="100"/>
      <c r="B8" s="88" t="s">
        <v>308</v>
      </c>
      <c r="C8" s="94"/>
      <c r="D8" s="95"/>
      <c r="F8" s="9"/>
      <c r="G8" s="6"/>
      <c r="H8" s="6"/>
      <c r="I8" s="10"/>
      <c r="J8" s="82"/>
      <c r="O8" s="4"/>
      <c r="P8" s="323"/>
      <c r="Q8" s="323"/>
      <c r="R8" s="323"/>
      <c r="S8" s="323"/>
      <c r="T8" s="323"/>
      <c r="U8" s="145"/>
      <c r="V8" s="139"/>
      <c r="W8" s="2"/>
    </row>
    <row r="9" spans="1:23" ht="12.75" customHeight="1" x14ac:dyDescent="0.2">
      <c r="A9" s="100"/>
      <c r="B9" s="96" t="s">
        <v>309</v>
      </c>
      <c r="C9" s="97"/>
      <c r="D9" s="98"/>
      <c r="F9" s="9"/>
      <c r="G9" s="6"/>
      <c r="H9" s="6"/>
      <c r="I9" s="10"/>
      <c r="J9" s="82"/>
    </row>
    <row r="10" spans="1:23" ht="12.75" customHeight="1" x14ac:dyDescent="0.2">
      <c r="A10" s="100"/>
      <c r="B10" s="101"/>
      <c r="C10" s="27"/>
      <c r="D10" s="102"/>
      <c r="F10" s="9"/>
      <c r="G10" s="6"/>
      <c r="H10" s="6"/>
      <c r="I10" s="10"/>
      <c r="J10" s="82"/>
    </row>
    <row r="11" spans="1:23" ht="12.75" customHeight="1" x14ac:dyDescent="0.25">
      <c r="A11" s="169">
        <v>21.03</v>
      </c>
      <c r="B11" s="335" t="s">
        <v>310</v>
      </c>
      <c r="C11" s="336"/>
      <c r="D11" s="336"/>
      <c r="E11" s="336"/>
      <c r="F11" s="337"/>
      <c r="G11" s="6"/>
      <c r="H11" s="176"/>
      <c r="I11" s="83"/>
      <c r="J11" s="83"/>
    </row>
    <row r="12" spans="1:23" ht="12.75" customHeight="1" x14ac:dyDescent="0.2">
      <c r="A12" s="100"/>
      <c r="B12" s="27"/>
      <c r="C12" s="27"/>
      <c r="D12" s="103"/>
      <c r="F12" s="9"/>
      <c r="G12" s="6"/>
      <c r="H12" s="6"/>
      <c r="I12" s="10"/>
      <c r="J12" s="85"/>
    </row>
    <row r="13" spans="1:23" ht="12.75" customHeight="1" x14ac:dyDescent="0.25">
      <c r="A13" s="169"/>
      <c r="B13" s="105" t="s">
        <v>10</v>
      </c>
      <c r="C13" s="282" t="s">
        <v>311</v>
      </c>
      <c r="D13" s="282"/>
      <c r="E13" s="282"/>
      <c r="F13" s="285"/>
      <c r="G13" s="6"/>
      <c r="H13" s="6"/>
      <c r="I13" s="83"/>
      <c r="J13" s="83"/>
    </row>
    <row r="14" spans="1:23" ht="12.75" customHeight="1" x14ac:dyDescent="0.2">
      <c r="A14" s="6"/>
      <c r="B14" s="7"/>
      <c r="F14" s="9"/>
      <c r="G14" s="6"/>
      <c r="H14" s="6"/>
      <c r="I14" s="10"/>
      <c r="J14" s="83"/>
    </row>
    <row r="15" spans="1:23" ht="12.75" customHeight="1" x14ac:dyDescent="0.2">
      <c r="A15" s="6"/>
      <c r="B15" s="105"/>
      <c r="C15" s="105" t="s">
        <v>85</v>
      </c>
      <c r="D15" s="298" t="s">
        <v>312</v>
      </c>
      <c r="E15" s="298"/>
      <c r="F15" s="299"/>
      <c r="G15" s="117" t="s">
        <v>121</v>
      </c>
      <c r="H15" s="6">
        <f>46+122</f>
        <v>168</v>
      </c>
      <c r="I15" s="269"/>
      <c r="J15" s="269"/>
    </row>
    <row r="16" spans="1:23" ht="12.75" customHeight="1" x14ac:dyDescent="0.2">
      <c r="A16" s="6"/>
      <c r="B16" s="105"/>
      <c r="C16" s="103"/>
      <c r="F16" s="9"/>
      <c r="G16" s="6"/>
      <c r="H16" s="6"/>
      <c r="I16" s="10"/>
      <c r="J16" s="85"/>
    </row>
    <row r="17" spans="1:10" ht="12.75" customHeight="1" x14ac:dyDescent="0.25">
      <c r="A17" s="169"/>
      <c r="B17" s="105" t="s">
        <v>12</v>
      </c>
      <c r="C17" s="282" t="s">
        <v>313</v>
      </c>
      <c r="D17" s="282"/>
      <c r="E17" s="282"/>
      <c r="F17" s="285"/>
      <c r="G17" s="117" t="s">
        <v>121</v>
      </c>
      <c r="H17" s="6">
        <f>15+37</f>
        <v>52</v>
      </c>
      <c r="I17" s="264"/>
      <c r="J17" s="83" t="s">
        <v>297</v>
      </c>
    </row>
    <row r="18" spans="1:10" ht="12.75" customHeight="1" x14ac:dyDescent="0.2">
      <c r="A18" s="6"/>
      <c r="B18" s="105"/>
      <c r="C18" s="103"/>
      <c r="F18" s="9"/>
      <c r="G18" s="6"/>
      <c r="H18" s="6"/>
      <c r="I18" s="10"/>
      <c r="J18" s="82"/>
    </row>
    <row r="19" spans="1:10" ht="12.75" customHeight="1" x14ac:dyDescent="0.2">
      <c r="A19" s="256">
        <v>21.06</v>
      </c>
      <c r="B19" s="341" t="s">
        <v>314</v>
      </c>
      <c r="C19" s="342"/>
      <c r="D19" s="342"/>
      <c r="E19" s="342"/>
      <c r="F19" s="343"/>
      <c r="G19" s="117"/>
      <c r="H19" s="6"/>
      <c r="I19" s="10"/>
      <c r="J19" s="83"/>
    </row>
    <row r="20" spans="1:10" ht="12.75" customHeight="1" x14ac:dyDescent="0.2">
      <c r="A20" s="6"/>
      <c r="B20" s="105"/>
      <c r="C20" s="103"/>
      <c r="F20" s="9"/>
      <c r="G20" s="6"/>
      <c r="H20" s="6"/>
      <c r="I20" s="10"/>
      <c r="J20" s="82"/>
    </row>
    <row r="21" spans="1:10" ht="12.75" customHeight="1" x14ac:dyDescent="0.2">
      <c r="A21" s="6"/>
      <c r="B21" s="105" t="s">
        <v>12</v>
      </c>
      <c r="C21" s="282" t="s">
        <v>315</v>
      </c>
      <c r="D21" s="282"/>
      <c r="E21" s="282"/>
      <c r="F21" s="285"/>
      <c r="G21" s="117" t="s">
        <v>121</v>
      </c>
      <c r="H21" s="6">
        <f>45+120</f>
        <v>165</v>
      </c>
      <c r="I21" s="264"/>
      <c r="J21" s="269"/>
    </row>
    <row r="22" spans="1:10" ht="12.75" customHeight="1" x14ac:dyDescent="0.2">
      <c r="A22" s="6"/>
      <c r="B22" s="105"/>
      <c r="C22" s="103"/>
      <c r="F22" s="9"/>
      <c r="G22" s="6"/>
      <c r="H22" s="6"/>
      <c r="I22" s="10"/>
      <c r="J22" s="82"/>
    </row>
    <row r="23" spans="1:10" ht="25.5" customHeight="1" x14ac:dyDescent="0.2">
      <c r="A23" s="256">
        <v>21.08</v>
      </c>
      <c r="B23" s="341" t="s">
        <v>316</v>
      </c>
      <c r="C23" s="342"/>
      <c r="D23" s="342"/>
      <c r="E23" s="342"/>
      <c r="F23" s="343"/>
      <c r="G23" s="6"/>
      <c r="H23" s="6"/>
      <c r="I23" s="83"/>
      <c r="J23" s="82"/>
    </row>
    <row r="24" spans="1:10" ht="24.75" customHeight="1" x14ac:dyDescent="0.2">
      <c r="A24" s="6"/>
      <c r="B24" s="105" t="s">
        <v>15</v>
      </c>
      <c r="C24" s="282" t="s">
        <v>317</v>
      </c>
      <c r="D24" s="282"/>
      <c r="E24" s="282"/>
      <c r="F24" s="285"/>
      <c r="G24" s="6" t="s">
        <v>111</v>
      </c>
      <c r="H24" s="6">
        <f>48+128</f>
        <v>176</v>
      </c>
      <c r="I24" s="264"/>
      <c r="J24" s="269"/>
    </row>
    <row r="25" spans="1:10" ht="12.75" customHeight="1" x14ac:dyDescent="0.2">
      <c r="A25" s="6"/>
      <c r="B25" s="105"/>
      <c r="C25" s="27"/>
      <c r="F25" s="9"/>
      <c r="G25" s="6"/>
      <c r="H25" s="6"/>
      <c r="I25" s="10"/>
      <c r="J25" s="82"/>
    </row>
    <row r="26" spans="1:10" ht="13.2" x14ac:dyDescent="0.2">
      <c r="A26" s="256">
        <v>21.1</v>
      </c>
      <c r="B26" s="341" t="s">
        <v>318</v>
      </c>
      <c r="C26" s="342"/>
      <c r="D26" s="342"/>
      <c r="E26" s="342"/>
      <c r="F26" s="343"/>
      <c r="G26" s="117" t="s">
        <v>154</v>
      </c>
      <c r="H26" s="6">
        <f>224+596</f>
        <v>820</v>
      </c>
      <c r="I26" s="264"/>
      <c r="J26" s="269"/>
    </row>
    <row r="27" spans="1:10" ht="12.75" customHeight="1" x14ac:dyDescent="0.2">
      <c r="A27" s="6"/>
      <c r="B27" s="105"/>
      <c r="C27" s="103"/>
      <c r="F27" s="9"/>
      <c r="G27" s="6"/>
      <c r="H27" s="6"/>
      <c r="I27" s="10"/>
      <c r="J27" s="82"/>
    </row>
    <row r="28" spans="1:10" ht="12.75" customHeight="1" x14ac:dyDescent="0.2">
      <c r="A28" s="6"/>
      <c r="B28" s="105"/>
      <c r="C28" s="103"/>
      <c r="F28" s="9"/>
      <c r="G28" s="6"/>
      <c r="H28" s="6"/>
      <c r="I28" s="10"/>
      <c r="J28" s="82"/>
    </row>
    <row r="29" spans="1:10" ht="12.75" customHeight="1" x14ac:dyDescent="0.2">
      <c r="A29" s="6"/>
      <c r="B29" s="105"/>
      <c r="C29" s="103"/>
      <c r="F29" s="9"/>
      <c r="G29" s="6"/>
      <c r="H29" s="6"/>
      <c r="I29" s="83"/>
      <c r="J29" s="82"/>
    </row>
    <row r="30" spans="1:10" ht="12.75" customHeight="1" x14ac:dyDescent="0.2">
      <c r="A30" s="6"/>
      <c r="B30" s="105"/>
      <c r="C30" s="21"/>
      <c r="D30" s="128"/>
      <c r="E30" s="128"/>
      <c r="F30" s="129"/>
      <c r="G30" s="117"/>
      <c r="H30" s="6"/>
      <c r="I30" s="82"/>
      <c r="J30" s="83"/>
    </row>
    <row r="31" spans="1:10" ht="12.75" customHeight="1" x14ac:dyDescent="0.2">
      <c r="A31" s="6"/>
      <c r="B31" s="105"/>
      <c r="C31" s="27"/>
      <c r="D31" s="103"/>
      <c r="F31" s="9"/>
      <c r="G31" s="6"/>
      <c r="H31" s="6"/>
      <c r="I31" s="10"/>
      <c r="J31" s="85"/>
    </row>
    <row r="32" spans="1:10" ht="12.75" customHeight="1" x14ac:dyDescent="0.2">
      <c r="A32" s="6"/>
      <c r="B32" s="105"/>
      <c r="C32" s="21"/>
      <c r="D32" s="128"/>
      <c r="E32" s="128"/>
      <c r="F32" s="129"/>
      <c r="G32" s="117"/>
      <c r="H32" s="6"/>
      <c r="I32" s="85"/>
      <c r="J32" s="83"/>
    </row>
    <row r="33" spans="1:10" ht="12.75" customHeight="1" x14ac:dyDescent="0.2">
      <c r="A33" s="6"/>
      <c r="B33" s="105"/>
      <c r="C33" s="103"/>
      <c r="F33" s="9"/>
      <c r="G33" s="6"/>
      <c r="H33" s="6"/>
      <c r="I33" s="83"/>
      <c r="J33" s="82"/>
    </row>
    <row r="34" spans="1:10" ht="12.75" customHeight="1" x14ac:dyDescent="0.2">
      <c r="A34" s="6"/>
      <c r="B34" s="105"/>
      <c r="C34" s="103"/>
      <c r="F34" s="9"/>
      <c r="G34" s="6"/>
      <c r="H34" s="6"/>
      <c r="I34" s="10"/>
      <c r="J34" s="82"/>
    </row>
    <row r="35" spans="1:10" ht="12.75" customHeight="1" x14ac:dyDescent="0.2">
      <c r="A35" s="6"/>
      <c r="B35" s="105"/>
      <c r="C35" s="103"/>
      <c r="F35" s="9"/>
      <c r="G35" s="6"/>
      <c r="H35" s="6"/>
      <c r="I35" s="10"/>
      <c r="J35" s="82"/>
    </row>
    <row r="36" spans="1:10" ht="12.75" customHeight="1" x14ac:dyDescent="0.2">
      <c r="A36" s="6"/>
      <c r="B36" s="105"/>
      <c r="C36" s="103"/>
      <c r="F36" s="9"/>
      <c r="G36" s="6"/>
      <c r="H36" s="6"/>
      <c r="I36" s="10"/>
      <c r="J36" s="82"/>
    </row>
    <row r="37" spans="1:10" ht="12.75" customHeight="1" x14ac:dyDescent="0.2">
      <c r="A37" s="6"/>
      <c r="B37" s="105"/>
      <c r="C37" s="103"/>
      <c r="F37" s="9"/>
      <c r="G37" s="6"/>
      <c r="H37" s="6"/>
      <c r="I37" s="10"/>
      <c r="J37" s="82"/>
    </row>
    <row r="38" spans="1:10" ht="12.75" customHeight="1" x14ac:dyDescent="0.2">
      <c r="A38" s="6"/>
      <c r="B38" s="105"/>
      <c r="C38" s="103"/>
      <c r="F38" s="9"/>
      <c r="G38" s="6"/>
      <c r="H38" s="6"/>
      <c r="I38" s="10"/>
      <c r="J38" s="82"/>
    </row>
    <row r="39" spans="1:10" ht="12.75" customHeight="1" x14ac:dyDescent="0.2">
      <c r="A39" s="6"/>
      <c r="B39" s="105"/>
      <c r="C39" s="103"/>
      <c r="F39" s="9"/>
      <c r="G39" s="6"/>
      <c r="H39" s="6"/>
      <c r="I39" s="10"/>
      <c r="J39" s="82"/>
    </row>
    <row r="40" spans="1:10" ht="12.75" customHeight="1" x14ac:dyDescent="0.2">
      <c r="A40" s="6"/>
      <c r="B40" s="105"/>
      <c r="C40" s="103"/>
      <c r="F40" s="9"/>
      <c r="G40" s="6"/>
      <c r="H40" s="6"/>
      <c r="I40" s="10"/>
      <c r="J40" s="82"/>
    </row>
    <row r="41" spans="1:10" ht="12.75" customHeight="1" x14ac:dyDescent="0.2">
      <c r="A41" s="6"/>
      <c r="B41" s="105"/>
      <c r="C41" s="103"/>
      <c r="F41" s="9"/>
      <c r="G41" s="6"/>
      <c r="H41" s="6"/>
      <c r="I41" s="10"/>
      <c r="J41" s="82"/>
    </row>
    <row r="42" spans="1:10" ht="12.75" customHeight="1" x14ac:dyDescent="0.2">
      <c r="A42" s="6"/>
      <c r="B42" s="105"/>
      <c r="C42" s="103"/>
      <c r="F42" s="9"/>
      <c r="G42" s="6"/>
      <c r="H42" s="6"/>
      <c r="I42" s="10"/>
      <c r="J42" s="82"/>
    </row>
    <row r="43" spans="1:10" ht="12.75" customHeight="1" x14ac:dyDescent="0.2">
      <c r="A43" s="6"/>
      <c r="B43" s="105"/>
      <c r="C43" s="103"/>
      <c r="F43" s="9"/>
      <c r="G43" s="6"/>
      <c r="H43" s="6"/>
      <c r="I43" s="10"/>
      <c r="J43" s="82"/>
    </row>
    <row r="44" spans="1:10" ht="12.75" customHeight="1" x14ac:dyDescent="0.2">
      <c r="A44" s="6"/>
      <c r="B44" s="105"/>
      <c r="C44" s="103"/>
      <c r="F44" s="9"/>
      <c r="G44" s="6"/>
      <c r="H44" s="6"/>
      <c r="I44" s="10"/>
      <c r="J44" s="82"/>
    </row>
    <row r="45" spans="1:10" ht="12.75" customHeight="1" x14ac:dyDescent="0.2">
      <c r="A45" s="6"/>
      <c r="B45" s="105"/>
      <c r="C45" s="103"/>
      <c r="F45" s="9"/>
      <c r="G45" s="6"/>
      <c r="H45" s="6"/>
      <c r="I45" s="10"/>
      <c r="J45" s="82"/>
    </row>
    <row r="46" spans="1:10" ht="12.75" customHeight="1" x14ac:dyDescent="0.2">
      <c r="A46" s="6"/>
      <c r="B46" s="105"/>
      <c r="C46" s="103"/>
      <c r="F46" s="9"/>
      <c r="G46" s="6"/>
      <c r="H46" s="6"/>
      <c r="I46" s="10"/>
      <c r="J46" s="82"/>
    </row>
    <row r="47" spans="1:10" ht="12.75" customHeight="1" x14ac:dyDescent="0.2">
      <c r="A47" s="6"/>
      <c r="B47" s="105"/>
      <c r="C47" s="103"/>
      <c r="F47" s="9"/>
      <c r="G47" s="6"/>
      <c r="H47" s="6"/>
      <c r="I47" s="10"/>
      <c r="J47" s="82"/>
    </row>
    <row r="48" spans="1:10" ht="12.75" customHeight="1" x14ac:dyDescent="0.2">
      <c r="A48" s="6"/>
      <c r="B48" s="105"/>
      <c r="C48" s="103"/>
      <c r="F48" s="9"/>
      <c r="G48" s="6"/>
      <c r="H48" s="6"/>
      <c r="I48" s="10"/>
      <c r="J48" s="82"/>
    </row>
    <row r="49" spans="1:10" ht="12.75" customHeight="1" x14ac:dyDescent="0.2">
      <c r="A49" s="6"/>
      <c r="B49" s="105"/>
      <c r="C49" s="103"/>
      <c r="F49" s="9"/>
      <c r="G49" s="6"/>
      <c r="H49" s="6"/>
      <c r="I49" s="10"/>
      <c r="J49" s="82"/>
    </row>
    <row r="50" spans="1:10" ht="12.75" customHeight="1" x14ac:dyDescent="0.2">
      <c r="A50" s="6"/>
      <c r="B50" s="105"/>
      <c r="C50" s="103"/>
      <c r="F50" s="9"/>
      <c r="G50" s="6"/>
      <c r="H50" s="6"/>
      <c r="I50" s="10"/>
      <c r="J50" s="82"/>
    </row>
    <row r="51" spans="1:10" ht="12.75" customHeight="1" x14ac:dyDescent="0.2">
      <c r="A51" s="6"/>
      <c r="B51" s="105"/>
      <c r="C51" s="103"/>
      <c r="F51" s="9"/>
      <c r="G51" s="6"/>
      <c r="H51" s="6"/>
      <c r="I51" s="10"/>
      <c r="J51" s="82"/>
    </row>
    <row r="52" spans="1:10" ht="12.75" customHeight="1" x14ac:dyDescent="0.2">
      <c r="A52" s="6"/>
      <c r="B52" s="105"/>
      <c r="C52" s="103"/>
      <c r="F52" s="9"/>
      <c r="G52" s="6"/>
      <c r="H52" s="6"/>
      <c r="I52" s="10"/>
      <c r="J52" s="82"/>
    </row>
    <row r="53" spans="1:10" ht="12.75" customHeight="1" x14ac:dyDescent="0.2">
      <c r="A53" s="6"/>
      <c r="B53" s="105"/>
      <c r="C53" s="103"/>
      <c r="F53" s="9"/>
      <c r="G53" s="6"/>
      <c r="H53" s="6"/>
      <c r="I53" s="10"/>
      <c r="J53" s="82"/>
    </row>
    <row r="54" spans="1:10" ht="12.75" customHeight="1" x14ac:dyDescent="0.2">
      <c r="A54" s="5"/>
      <c r="B54" s="88" t="s">
        <v>308</v>
      </c>
      <c r="C54" s="94"/>
      <c r="D54" s="95"/>
      <c r="F54" s="9"/>
      <c r="G54" s="6"/>
      <c r="H54" s="6"/>
      <c r="I54" s="82"/>
      <c r="J54" s="82"/>
    </row>
    <row r="55" spans="1:10" ht="12.75" customHeight="1" x14ac:dyDescent="0.2">
      <c r="A55" s="5"/>
      <c r="B55" s="96" t="s">
        <v>309</v>
      </c>
      <c r="C55" s="97"/>
      <c r="D55" s="98"/>
      <c r="F55" s="9"/>
      <c r="G55" s="6"/>
      <c r="H55" s="6"/>
      <c r="I55" s="82"/>
      <c r="J55" s="82"/>
    </row>
    <row r="56" spans="1:10" ht="12.75" customHeight="1" x14ac:dyDescent="0.2">
      <c r="A56" s="5"/>
      <c r="B56" s="96"/>
      <c r="C56" s="97"/>
      <c r="D56" s="98"/>
      <c r="F56" s="9"/>
      <c r="G56" s="6"/>
      <c r="H56" s="6"/>
      <c r="I56" s="82"/>
      <c r="J56" s="82"/>
    </row>
    <row r="57" spans="1:10" ht="12.75" customHeight="1" x14ac:dyDescent="0.2">
      <c r="A57" s="5"/>
      <c r="B57" s="96"/>
      <c r="C57" s="97"/>
      <c r="D57" s="98"/>
      <c r="F57" s="9"/>
      <c r="G57" s="6"/>
      <c r="H57" s="6"/>
      <c r="I57" s="82"/>
      <c r="J57" s="82"/>
    </row>
    <row r="58" spans="1:10" ht="12.75" customHeight="1" x14ac:dyDescent="0.2">
      <c r="A58" s="5"/>
      <c r="B58" s="96"/>
      <c r="C58" s="97"/>
      <c r="D58" s="98"/>
      <c r="F58" s="9"/>
      <c r="G58" s="6"/>
      <c r="H58" s="6"/>
      <c r="I58" s="82"/>
      <c r="J58" s="82"/>
    </row>
    <row r="59" spans="1:10" ht="12.75" customHeight="1" x14ac:dyDescent="0.25">
      <c r="A59" s="121"/>
      <c r="B59" s="18"/>
      <c r="C59" s="122"/>
      <c r="D59" s="122"/>
      <c r="E59" s="122"/>
      <c r="F59" s="123"/>
      <c r="G59" s="124"/>
      <c r="H59" s="124"/>
      <c r="I59" s="125"/>
      <c r="J59" s="125"/>
    </row>
    <row r="60" spans="1:10" ht="12.75" customHeight="1" x14ac:dyDescent="0.25">
      <c r="A60" s="74"/>
      <c r="B60" s="19" t="s">
        <v>112</v>
      </c>
      <c r="C60" s="13"/>
      <c r="D60" s="13"/>
      <c r="E60" s="13"/>
      <c r="F60" s="13"/>
      <c r="G60" s="12"/>
      <c r="H60" s="17"/>
      <c r="I60" s="84" t="s">
        <v>113</v>
      </c>
      <c r="J60" s="270"/>
    </row>
  </sheetData>
  <sheetProtection algorithmName="SHA-512" hashValue="eNaN11cfuG/mWVsPawpwgMvIy36eC8hS9ALWJTkKR0H+tmPSr57gpOLFQg76xSCPTpoSvD4kRISlur1pfjiE6g==" saltValue="ftWO5JnbhNLt0Y/O71xhDQ==" spinCount="100000" sheet="1" objects="1" scenarios="1"/>
  <mergeCells count="17">
    <mergeCell ref="D15:F15"/>
    <mergeCell ref="C17:F17"/>
    <mergeCell ref="B19:F19"/>
    <mergeCell ref="A3:F3"/>
    <mergeCell ref="B26:F26"/>
    <mergeCell ref="C21:F21"/>
    <mergeCell ref="B23:F23"/>
    <mergeCell ref="C24:F24"/>
    <mergeCell ref="C13:F13"/>
    <mergeCell ref="P8:T8"/>
    <mergeCell ref="B11:F11"/>
    <mergeCell ref="P4:T4"/>
    <mergeCell ref="A5:A6"/>
    <mergeCell ref="B5:F6"/>
    <mergeCell ref="G5:G6"/>
    <mergeCell ref="H5:H6"/>
    <mergeCell ref="P6:T6"/>
  </mergeCells>
  <pageMargins left="0.59055118110236227" right="0.39370078740157483" top="0.39370078740157483" bottom="1.1811023622047245" header="0" footer="0.31496062992125984"/>
  <pageSetup paperSize="9" scale="95" fitToHeight="0" orientation="portrait" r:id="rId1"/>
  <colBreaks count="1" manualBreakCount="1">
    <brk id="10" max="4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S107"/>
  <sheetViews>
    <sheetView view="pageBreakPreview" topLeftCell="A4" zoomScaleNormal="100" zoomScaleSheetLayoutView="100" workbookViewId="0">
      <pane ySplit="8" topLeftCell="A80" activePane="bottomLeft" state="frozen"/>
      <selection activeCell="M28" sqref="M28"/>
      <selection pane="bottomLeft" activeCell="L103" sqref="L103"/>
    </sheetView>
  </sheetViews>
  <sheetFormatPr defaultColWidth="9.109375" defaultRowHeight="12.75" customHeight="1" x14ac:dyDescent="0.2"/>
  <cols>
    <col min="1" max="1" width="6.6640625" style="14" customWidth="1"/>
    <col min="2" max="2" width="3.6640625" style="3" customWidth="1"/>
    <col min="3" max="3" width="4.109375" style="3" customWidth="1"/>
    <col min="4" max="5" width="3.6640625" style="3" customWidth="1"/>
    <col min="6" max="6" width="40.6640625" style="3" customWidth="1"/>
    <col min="7" max="7" width="6.6640625" style="4" customWidth="1"/>
    <col min="8" max="8" width="7.6640625" style="4" customWidth="1"/>
    <col min="9" max="9" width="10.6640625" style="80" customWidth="1"/>
    <col min="10" max="10" width="11.77734375" style="80" bestFit="1" customWidth="1"/>
    <col min="11" max="16384" width="9.109375" style="3"/>
  </cols>
  <sheetData>
    <row r="1" spans="1:10" ht="12.75" customHeight="1" x14ac:dyDescent="0.25">
      <c r="A1" s="149" t="str">
        <f>'1700'!A1</f>
        <v>CONTRACT NO.:  FP004</v>
      </c>
      <c r="B1" s="32"/>
      <c r="C1" s="32"/>
      <c r="D1" s="32"/>
      <c r="E1" s="32"/>
      <c r="F1" s="32"/>
      <c r="G1" s="1"/>
      <c r="H1" s="1"/>
    </row>
    <row r="2" spans="1:10" ht="12.75" customHeight="1" x14ac:dyDescent="0.25">
      <c r="A2" s="149"/>
      <c r="B2" s="32"/>
      <c r="C2" s="32"/>
      <c r="D2" s="32"/>
      <c r="E2" s="32"/>
      <c r="F2" s="32"/>
      <c r="G2" s="1"/>
      <c r="H2" s="1"/>
    </row>
    <row r="3" spans="1:10" ht="25.5" customHeight="1" x14ac:dyDescent="0.25">
      <c r="A3" s="296" t="str">
        <f>'1700'!A3:J3</f>
        <v>FINETOWN PROPER: ROAD D (431m) AND SIMMONDS &amp; WILSON STREET (639m)</v>
      </c>
      <c r="B3" s="296"/>
      <c r="C3" s="296"/>
      <c r="D3" s="296"/>
      <c r="E3" s="296"/>
      <c r="F3" s="296"/>
      <c r="G3" s="296"/>
      <c r="H3" s="296"/>
      <c r="I3" s="296"/>
      <c r="J3" s="296"/>
    </row>
    <row r="4" spans="1:10" ht="25.5" customHeight="1" x14ac:dyDescent="0.25">
      <c r="A4" s="296" t="str">
        <f>'2100'!A1</f>
        <v>CONTRACT NO.:  FP004</v>
      </c>
      <c r="B4" s="296"/>
      <c r="C4" s="296"/>
      <c r="D4" s="296"/>
      <c r="E4" s="296"/>
      <c r="F4" s="257"/>
      <c r="G4" s="257"/>
      <c r="H4" s="257"/>
      <c r="I4" s="257"/>
      <c r="J4" s="257"/>
    </row>
    <row r="5" spans="1:10" ht="12" x14ac:dyDescent="0.25">
      <c r="A5" s="257"/>
      <c r="B5" s="257"/>
      <c r="C5" s="257"/>
      <c r="D5" s="257"/>
      <c r="E5" s="257"/>
      <c r="F5" s="257"/>
      <c r="G5" s="257"/>
      <c r="H5" s="257"/>
      <c r="I5" s="257"/>
      <c r="J5" s="257"/>
    </row>
    <row r="6" spans="1:10" ht="12" x14ac:dyDescent="0.25">
      <c r="A6" s="296" t="s">
        <v>319</v>
      </c>
      <c r="B6" s="296"/>
      <c r="C6" s="296"/>
      <c r="D6" s="296"/>
      <c r="E6" s="296"/>
      <c r="F6" s="296"/>
      <c r="G6" s="296"/>
      <c r="H6" s="257"/>
      <c r="I6" s="257"/>
      <c r="J6" s="257"/>
    </row>
    <row r="7" spans="1:10" ht="12.75" customHeight="1" x14ac:dyDescent="0.25">
      <c r="A7" s="150"/>
      <c r="B7" s="20"/>
      <c r="C7" s="20"/>
      <c r="D7" s="20"/>
      <c r="E7" s="20"/>
      <c r="F7" s="20"/>
      <c r="G7" s="20"/>
      <c r="H7" s="20"/>
      <c r="I7" s="81"/>
      <c r="J7" s="81"/>
    </row>
    <row r="8" spans="1:10" s="26" customFormat="1" ht="12.75" customHeight="1" x14ac:dyDescent="0.25">
      <c r="A8" s="288" t="s">
        <v>0</v>
      </c>
      <c r="B8" s="324" t="s">
        <v>1</v>
      </c>
      <c r="C8" s="325"/>
      <c r="D8" s="325"/>
      <c r="E8" s="325"/>
      <c r="F8" s="326"/>
      <c r="G8" s="330" t="s">
        <v>2</v>
      </c>
      <c r="H8" s="330" t="s">
        <v>3</v>
      </c>
      <c r="I8" s="159" t="s">
        <v>4</v>
      </c>
      <c r="J8" s="159" t="s">
        <v>5</v>
      </c>
    </row>
    <row r="9" spans="1:10" s="26" customFormat="1" ht="12.75" customHeight="1" x14ac:dyDescent="0.25">
      <c r="A9" s="289"/>
      <c r="B9" s="327"/>
      <c r="C9" s="328"/>
      <c r="D9" s="328"/>
      <c r="E9" s="328"/>
      <c r="F9" s="329"/>
      <c r="G9" s="331"/>
      <c r="H9" s="331"/>
      <c r="I9" s="160" t="s">
        <v>6</v>
      </c>
      <c r="J9" s="160" t="s">
        <v>6</v>
      </c>
    </row>
    <row r="10" spans="1:10" ht="12.75" customHeight="1" x14ac:dyDescent="0.2">
      <c r="A10" s="6"/>
      <c r="B10" s="88" t="s">
        <v>127</v>
      </c>
      <c r="C10" s="27"/>
      <c r="D10" s="27"/>
      <c r="E10" s="88"/>
      <c r="F10" s="9"/>
      <c r="G10" s="6"/>
      <c r="H10" s="6"/>
      <c r="I10" s="10"/>
      <c r="J10" s="10"/>
    </row>
    <row r="11" spans="1:10" ht="12.75" customHeight="1" x14ac:dyDescent="0.2">
      <c r="A11" s="6"/>
      <c r="B11" s="96" t="s">
        <v>128</v>
      </c>
      <c r="C11" s="96"/>
      <c r="D11" s="96"/>
      <c r="E11" s="96"/>
      <c r="F11" s="9"/>
      <c r="G11" s="6"/>
      <c r="H11" s="6"/>
      <c r="I11" s="10"/>
      <c r="J11" s="10"/>
    </row>
    <row r="12" spans="1:10" ht="12.75" customHeight="1" x14ac:dyDescent="0.2">
      <c r="A12" s="107"/>
      <c r="B12" s="104"/>
      <c r="C12" s="96"/>
      <c r="D12" s="96"/>
      <c r="E12" s="96"/>
      <c r="F12" s="9"/>
      <c r="G12" s="6"/>
      <c r="H12" s="6"/>
      <c r="I12" s="10"/>
      <c r="J12" s="10"/>
    </row>
    <row r="13" spans="1:10" ht="12.75" customHeight="1" x14ac:dyDescent="0.2">
      <c r="A13" s="171" t="s">
        <v>122</v>
      </c>
      <c r="B13" s="345" t="s">
        <v>129</v>
      </c>
      <c r="C13" s="307"/>
      <c r="D13" s="307"/>
      <c r="E13" s="307"/>
      <c r="F13" s="308"/>
      <c r="G13" s="6"/>
      <c r="H13" s="6"/>
      <c r="I13" s="85"/>
      <c r="J13" s="10"/>
    </row>
    <row r="14" spans="1:10" ht="12.75" customHeight="1" x14ac:dyDescent="0.2">
      <c r="A14" s="112"/>
      <c r="B14" s="101"/>
      <c r="C14" s="96"/>
      <c r="D14" s="96"/>
      <c r="E14" s="96"/>
      <c r="F14" s="9"/>
      <c r="G14" s="6"/>
      <c r="H14" s="6"/>
      <c r="I14" s="10"/>
      <c r="J14" s="10"/>
    </row>
    <row r="15" spans="1:10" ht="25.5" customHeight="1" x14ac:dyDescent="0.2">
      <c r="A15" s="112"/>
      <c r="B15" s="108" t="s">
        <v>10</v>
      </c>
      <c r="C15" s="282" t="s">
        <v>123</v>
      </c>
      <c r="D15" s="283"/>
      <c r="E15" s="283"/>
      <c r="F15" s="284"/>
      <c r="G15" s="6"/>
      <c r="H15" s="6"/>
      <c r="I15" s="10"/>
      <c r="J15" s="10"/>
    </row>
    <row r="16" spans="1:10" ht="12.75" customHeight="1" x14ac:dyDescent="0.2">
      <c r="A16" s="6"/>
      <c r="B16" s="7"/>
      <c r="F16" s="9"/>
      <c r="G16" s="6"/>
      <c r="H16" s="89"/>
      <c r="I16" s="10"/>
      <c r="J16" s="10"/>
    </row>
    <row r="17" spans="1:19" ht="12.75" customHeight="1" x14ac:dyDescent="0.2">
      <c r="A17" s="100"/>
      <c r="B17" s="101"/>
      <c r="C17" s="109" t="s">
        <v>23</v>
      </c>
      <c r="D17" s="283" t="s">
        <v>124</v>
      </c>
      <c r="E17" s="283"/>
      <c r="F17" s="284"/>
      <c r="G17" s="24" t="s">
        <v>125</v>
      </c>
      <c r="H17" s="6">
        <f>32+292</f>
        <v>324</v>
      </c>
      <c r="I17" s="266"/>
      <c r="J17" s="266"/>
    </row>
    <row r="18" spans="1:19" ht="12.75" customHeight="1" x14ac:dyDescent="0.2">
      <c r="A18" s="100"/>
      <c r="B18" s="101"/>
      <c r="C18" s="109"/>
      <c r="D18" s="110"/>
      <c r="E18" s="110"/>
      <c r="F18" s="173"/>
      <c r="G18" s="24"/>
      <c r="H18" s="6"/>
      <c r="I18" s="85"/>
      <c r="J18" s="85"/>
    </row>
    <row r="19" spans="1:19" ht="12.75" customHeight="1" x14ac:dyDescent="0.2">
      <c r="A19" s="100"/>
      <c r="B19" s="108"/>
      <c r="C19" s="109" t="s">
        <v>85</v>
      </c>
      <c r="D19" s="283" t="s">
        <v>130</v>
      </c>
      <c r="E19" s="283"/>
      <c r="F19" s="284"/>
      <c r="G19" s="24" t="s">
        <v>125</v>
      </c>
      <c r="H19" s="6">
        <f>441+250</f>
        <v>691</v>
      </c>
      <c r="I19" s="266"/>
      <c r="J19" s="266"/>
    </row>
    <row r="20" spans="1:19" ht="12.75" customHeight="1" x14ac:dyDescent="0.2">
      <c r="A20" s="100"/>
      <c r="B20" s="7"/>
      <c r="F20" s="9"/>
      <c r="G20" s="6"/>
      <c r="H20" s="89"/>
      <c r="I20" s="10"/>
      <c r="J20" s="10"/>
    </row>
    <row r="21" spans="1:19" ht="25.5" customHeight="1" x14ac:dyDescent="0.2">
      <c r="A21" s="6"/>
      <c r="B21" s="108" t="s">
        <v>12</v>
      </c>
      <c r="C21" s="282" t="s">
        <v>126</v>
      </c>
      <c r="D21" s="282"/>
      <c r="E21" s="282"/>
      <c r="F21" s="285"/>
      <c r="G21" s="24" t="s">
        <v>125</v>
      </c>
      <c r="H21" s="6">
        <f>73+40</f>
        <v>113</v>
      </c>
      <c r="I21" s="266"/>
      <c r="J21" s="266"/>
      <c r="M21" s="137"/>
      <c r="N21" s="137"/>
      <c r="O21" s="137"/>
      <c r="P21" s="137"/>
      <c r="Q21" s="137"/>
      <c r="R21" s="138"/>
      <c r="S21" s="139"/>
    </row>
    <row r="22" spans="1:19" ht="12.75" customHeight="1" x14ac:dyDescent="0.2">
      <c r="A22" s="6"/>
      <c r="B22" s="113"/>
      <c r="C22" s="92"/>
      <c r="D22" s="92"/>
      <c r="E22" s="92"/>
      <c r="F22" s="106"/>
      <c r="G22" s="114"/>
      <c r="H22" s="6"/>
      <c r="I22" s="10"/>
      <c r="J22" s="85"/>
      <c r="S22" s="140"/>
    </row>
    <row r="23" spans="1:19" ht="12.75" customHeight="1" x14ac:dyDescent="0.2">
      <c r="A23" s="171" t="s">
        <v>131</v>
      </c>
      <c r="B23" s="345" t="s">
        <v>132</v>
      </c>
      <c r="C23" s="307"/>
      <c r="D23" s="307"/>
      <c r="E23" s="307"/>
      <c r="F23" s="308"/>
      <c r="G23" s="6"/>
      <c r="H23" s="6"/>
      <c r="I23" s="10"/>
      <c r="J23" s="10"/>
      <c r="M23" s="137"/>
      <c r="N23" s="137"/>
      <c r="O23" s="137"/>
      <c r="P23" s="137"/>
      <c r="Q23" s="137"/>
      <c r="R23" s="138"/>
      <c r="S23" s="139"/>
    </row>
    <row r="24" spans="1:19" ht="12.75" customHeight="1" x14ac:dyDescent="0.2">
      <c r="A24" s="100"/>
      <c r="B24" s="108"/>
      <c r="C24" s="27"/>
      <c r="D24" s="27"/>
      <c r="E24" s="27"/>
      <c r="F24" s="9"/>
      <c r="G24" s="6"/>
      <c r="H24" s="6"/>
      <c r="I24" s="82"/>
      <c r="J24" s="85"/>
    </row>
    <row r="25" spans="1:19" ht="12.75" customHeight="1" x14ac:dyDescent="0.2">
      <c r="A25" s="100"/>
      <c r="B25" s="108" t="s">
        <v>10</v>
      </c>
      <c r="C25" s="27" t="s">
        <v>133</v>
      </c>
      <c r="D25" s="27"/>
      <c r="E25" s="27"/>
      <c r="F25" s="9"/>
      <c r="G25" s="24" t="s">
        <v>125</v>
      </c>
      <c r="H25" s="6">
        <f>324+581</f>
        <v>905</v>
      </c>
      <c r="I25" s="266"/>
      <c r="J25" s="266"/>
      <c r="M25" s="137"/>
      <c r="N25" s="137"/>
      <c r="O25" s="137"/>
      <c r="P25" s="137"/>
      <c r="Q25" s="137"/>
      <c r="R25" s="138"/>
      <c r="S25" s="139"/>
    </row>
    <row r="26" spans="1:19" ht="12.75" customHeight="1" x14ac:dyDescent="0.2">
      <c r="A26" s="100"/>
      <c r="B26" s="108"/>
      <c r="C26" s="27"/>
      <c r="D26" s="27"/>
      <c r="E26" s="27"/>
      <c r="F26" s="9"/>
      <c r="G26" s="6"/>
      <c r="H26" s="6"/>
      <c r="I26" s="10"/>
      <c r="J26" s="10"/>
    </row>
    <row r="27" spans="1:19" ht="12.75" customHeight="1" x14ac:dyDescent="0.2">
      <c r="A27" s="100"/>
      <c r="B27" s="108" t="s">
        <v>12</v>
      </c>
      <c r="C27" s="283" t="s">
        <v>134</v>
      </c>
      <c r="D27" s="283"/>
      <c r="E27" s="283"/>
      <c r="F27" s="284"/>
      <c r="G27" s="24" t="s">
        <v>125</v>
      </c>
      <c r="H27" s="6">
        <f>110+73</f>
        <v>183</v>
      </c>
      <c r="I27" s="266"/>
      <c r="J27" s="266"/>
      <c r="M27" s="356"/>
      <c r="N27" s="356"/>
      <c r="O27" s="356"/>
      <c r="P27" s="356"/>
      <c r="Q27" s="356"/>
      <c r="R27" s="138"/>
      <c r="S27" s="139"/>
    </row>
    <row r="28" spans="1:19" ht="12.75" customHeight="1" x14ac:dyDescent="0.2">
      <c r="A28" s="100"/>
      <c r="B28" s="105"/>
      <c r="C28" s="27"/>
      <c r="D28" s="27"/>
      <c r="E28" s="27"/>
      <c r="F28" s="9"/>
      <c r="G28" s="6"/>
      <c r="H28" s="6"/>
      <c r="I28" s="82"/>
      <c r="J28" s="85"/>
      <c r="M28" s="141"/>
      <c r="N28" s="126"/>
      <c r="O28" s="127"/>
      <c r="P28" s="127"/>
      <c r="Q28" s="142"/>
      <c r="R28" s="138"/>
      <c r="S28" s="139"/>
    </row>
    <row r="29" spans="1:19" ht="12.75" customHeight="1" x14ac:dyDescent="0.2">
      <c r="A29" s="171" t="s">
        <v>135</v>
      </c>
      <c r="B29" s="345" t="s">
        <v>136</v>
      </c>
      <c r="C29" s="307"/>
      <c r="D29" s="307"/>
      <c r="E29" s="307"/>
      <c r="F29" s="308"/>
      <c r="G29" s="6"/>
      <c r="H29" s="6"/>
      <c r="I29" s="10"/>
      <c r="J29" s="10"/>
      <c r="M29" s="356"/>
      <c r="N29" s="356"/>
      <c r="O29" s="356"/>
      <c r="P29" s="356"/>
      <c r="Q29" s="356"/>
      <c r="R29" s="138"/>
      <c r="S29" s="139"/>
    </row>
    <row r="30" spans="1:19" ht="12.75" customHeight="1" x14ac:dyDescent="0.2">
      <c r="A30" s="93"/>
      <c r="B30" s="21"/>
      <c r="C30" s="105"/>
      <c r="D30" s="27"/>
      <c r="E30" s="27"/>
      <c r="F30" s="9"/>
      <c r="G30" s="6"/>
      <c r="H30" s="6"/>
      <c r="I30" s="10"/>
      <c r="J30" s="10"/>
    </row>
    <row r="31" spans="1:19" ht="12.75" customHeight="1" x14ac:dyDescent="0.2">
      <c r="A31" s="100"/>
      <c r="B31" s="108" t="s">
        <v>12</v>
      </c>
      <c r="C31" s="283" t="s">
        <v>137</v>
      </c>
      <c r="D31" s="283"/>
      <c r="E31" s="283"/>
      <c r="F31" s="284"/>
      <c r="G31" s="6"/>
      <c r="H31" s="6"/>
      <c r="I31" s="85"/>
      <c r="J31" s="10"/>
    </row>
    <row r="32" spans="1:19" ht="12.75" customHeight="1" x14ac:dyDescent="0.2">
      <c r="A32" s="100"/>
      <c r="B32" s="101"/>
      <c r="C32" s="105"/>
      <c r="D32" s="27"/>
      <c r="E32" s="27"/>
      <c r="F32" s="9"/>
      <c r="G32" s="6"/>
      <c r="H32" s="6"/>
      <c r="I32" s="10"/>
      <c r="J32" s="10"/>
    </row>
    <row r="33" spans="1:10" ht="12.75" customHeight="1" x14ac:dyDescent="0.2">
      <c r="A33" s="100"/>
      <c r="B33" s="101"/>
      <c r="C33" s="109" t="s">
        <v>23</v>
      </c>
      <c r="D33" s="283" t="s">
        <v>138</v>
      </c>
      <c r="E33" s="283"/>
      <c r="F33" s="284"/>
      <c r="G33" s="24" t="s">
        <v>111</v>
      </c>
      <c r="H33" s="6">
        <v>0</v>
      </c>
      <c r="I33" s="266"/>
      <c r="J33" s="266"/>
    </row>
    <row r="34" spans="1:10" ht="12.75" customHeight="1" x14ac:dyDescent="0.2">
      <c r="A34" s="100"/>
      <c r="B34" s="101"/>
      <c r="C34" s="105"/>
      <c r="D34" s="27"/>
      <c r="E34" s="27"/>
      <c r="F34" s="9"/>
      <c r="G34" s="6"/>
      <c r="H34" s="6"/>
      <c r="I34" s="10"/>
      <c r="J34" s="10"/>
    </row>
    <row r="35" spans="1:10" ht="12.75" customHeight="1" x14ac:dyDescent="0.2">
      <c r="A35" s="5"/>
      <c r="B35" s="108"/>
      <c r="C35" s="109" t="s">
        <v>85</v>
      </c>
      <c r="D35" s="283" t="s">
        <v>255</v>
      </c>
      <c r="E35" s="283"/>
      <c r="F35" s="284"/>
      <c r="G35" s="24" t="s">
        <v>111</v>
      </c>
      <c r="H35" s="6">
        <f>111+12</f>
        <v>123</v>
      </c>
      <c r="I35" s="266"/>
      <c r="J35" s="266"/>
    </row>
    <row r="36" spans="1:10" ht="12.75" customHeight="1" x14ac:dyDescent="0.2">
      <c r="A36" s="135"/>
      <c r="B36" s="130"/>
      <c r="C36" s="23"/>
      <c r="D36" s="21"/>
      <c r="E36" s="21"/>
      <c r="F36" s="9"/>
      <c r="G36" s="24"/>
      <c r="H36" s="6"/>
      <c r="I36" s="82"/>
      <c r="J36" s="85"/>
    </row>
    <row r="37" spans="1:10" ht="12.75" customHeight="1" x14ac:dyDescent="0.2">
      <c r="A37" s="135"/>
      <c r="B37" s="130"/>
      <c r="C37" s="109" t="s">
        <v>62</v>
      </c>
      <c r="D37" s="283" t="s">
        <v>256</v>
      </c>
      <c r="E37" s="283"/>
      <c r="F37" s="284"/>
      <c r="G37" s="24" t="s">
        <v>111</v>
      </c>
      <c r="H37" s="6">
        <f>49+116</f>
        <v>165</v>
      </c>
      <c r="I37" s="266"/>
      <c r="J37" s="266"/>
    </row>
    <row r="38" spans="1:10" ht="12.75" customHeight="1" x14ac:dyDescent="0.2">
      <c r="A38" s="135"/>
      <c r="B38" s="130"/>
      <c r="C38" s="23"/>
      <c r="D38" s="21"/>
      <c r="E38" s="21"/>
      <c r="F38" s="9"/>
      <c r="G38" s="24"/>
      <c r="H38" s="6"/>
      <c r="I38" s="82"/>
      <c r="J38" s="85"/>
    </row>
    <row r="39" spans="1:10" ht="12.75" customHeight="1" x14ac:dyDescent="0.2">
      <c r="A39" s="135"/>
      <c r="B39" s="130"/>
      <c r="C39" s="109" t="s">
        <v>76</v>
      </c>
      <c r="D39" s="283" t="s">
        <v>257</v>
      </c>
      <c r="E39" s="283"/>
      <c r="F39" s="284"/>
      <c r="G39" s="24" t="s">
        <v>111</v>
      </c>
      <c r="H39" s="6">
        <f>29+0</f>
        <v>29</v>
      </c>
      <c r="I39" s="266"/>
      <c r="J39" s="266"/>
    </row>
    <row r="40" spans="1:10" ht="12.75" customHeight="1" x14ac:dyDescent="0.2">
      <c r="A40" s="79"/>
      <c r="B40" s="130"/>
      <c r="C40" s="109"/>
      <c r="D40" s="241"/>
      <c r="E40" s="241"/>
      <c r="F40" s="242"/>
      <c r="G40" s="24"/>
      <c r="H40" s="6"/>
      <c r="I40" s="85"/>
      <c r="J40" s="85"/>
    </row>
    <row r="41" spans="1:10" ht="12.75" customHeight="1" x14ac:dyDescent="0.2">
      <c r="A41" s="245">
        <v>22.12</v>
      </c>
      <c r="B41" s="208" t="s">
        <v>258</v>
      </c>
      <c r="C41" s="243"/>
      <c r="D41" s="243"/>
      <c r="E41" s="243"/>
      <c r="F41" s="244"/>
      <c r="G41" s="24"/>
      <c r="H41" s="6"/>
      <c r="I41" s="82"/>
      <c r="J41" s="85"/>
    </row>
    <row r="42" spans="1:10" ht="12.75" customHeight="1" x14ac:dyDescent="0.2">
      <c r="A42" s="135"/>
      <c r="B42" s="134"/>
      <c r="C42" s="243"/>
      <c r="D42" s="243"/>
      <c r="E42" s="243"/>
      <c r="F42" s="244"/>
      <c r="G42" s="24"/>
      <c r="H42" s="6"/>
      <c r="I42" s="82"/>
      <c r="J42" s="85"/>
    </row>
    <row r="43" spans="1:10" ht="12.75" customHeight="1" x14ac:dyDescent="0.2">
      <c r="A43" s="135"/>
      <c r="B43" s="134" t="s">
        <v>10</v>
      </c>
      <c r="C43" s="243" t="s">
        <v>259</v>
      </c>
      <c r="D43" s="243"/>
      <c r="E43" s="243"/>
      <c r="F43" s="244"/>
      <c r="G43" s="24" t="s">
        <v>125</v>
      </c>
      <c r="H43" s="6">
        <f>5+5</f>
        <v>10</v>
      </c>
      <c r="I43" s="267"/>
      <c r="J43" s="266"/>
    </row>
    <row r="44" spans="1:10" ht="12.75" customHeight="1" x14ac:dyDescent="0.2">
      <c r="A44" s="135"/>
      <c r="B44" s="134"/>
      <c r="C44" s="243"/>
      <c r="D44" s="243"/>
      <c r="E44" s="243"/>
      <c r="F44" s="244"/>
      <c r="G44" s="24"/>
      <c r="H44" s="6"/>
      <c r="I44" s="82"/>
      <c r="J44" s="85"/>
    </row>
    <row r="45" spans="1:10" ht="12.75" customHeight="1" x14ac:dyDescent="0.2">
      <c r="A45" s="135"/>
      <c r="B45" s="134" t="s">
        <v>12</v>
      </c>
      <c r="C45" s="243" t="s">
        <v>260</v>
      </c>
      <c r="D45" s="243"/>
      <c r="E45" s="243"/>
      <c r="F45" s="244"/>
      <c r="G45" s="24" t="s">
        <v>125</v>
      </c>
      <c r="H45" s="6">
        <f>5+5</f>
        <v>10</v>
      </c>
      <c r="I45" s="267"/>
      <c r="J45" s="266"/>
    </row>
    <row r="46" spans="1:10" ht="12.75" customHeight="1" x14ac:dyDescent="0.2">
      <c r="A46" s="79"/>
      <c r="B46" s="130"/>
      <c r="C46" s="109"/>
      <c r="D46" s="241"/>
      <c r="E46" s="241"/>
      <c r="F46" s="242"/>
      <c r="G46" s="24"/>
      <c r="H46" s="6"/>
      <c r="I46" s="85"/>
      <c r="J46" s="85"/>
    </row>
    <row r="47" spans="1:10" ht="12.75" customHeight="1" x14ac:dyDescent="0.2">
      <c r="A47" s="107" t="s">
        <v>139</v>
      </c>
      <c r="B47" s="104" t="s">
        <v>140</v>
      </c>
      <c r="C47" s="110"/>
      <c r="D47" s="27"/>
      <c r="E47" s="27"/>
      <c r="F47" s="9"/>
      <c r="G47" s="24"/>
      <c r="H47" s="6"/>
      <c r="I47" s="82"/>
      <c r="J47" s="85"/>
    </row>
    <row r="48" spans="1:10" ht="12.75" customHeight="1" x14ac:dyDescent="0.2">
      <c r="A48" s="79"/>
      <c r="B48" s="31"/>
      <c r="C48" s="30"/>
      <c r="D48" s="21"/>
      <c r="E48" s="21"/>
      <c r="F48" s="9"/>
      <c r="G48" s="24"/>
      <c r="H48" s="6"/>
      <c r="I48" s="82"/>
      <c r="J48" s="85"/>
    </row>
    <row r="49" spans="1:10" ht="12.75" customHeight="1" x14ac:dyDescent="0.2">
      <c r="A49" s="135"/>
      <c r="B49" s="134" t="s">
        <v>10</v>
      </c>
      <c r="C49" s="298" t="s">
        <v>141</v>
      </c>
      <c r="D49" s="298"/>
      <c r="E49" s="298"/>
      <c r="F49" s="299"/>
      <c r="G49" s="24"/>
      <c r="H49" s="6"/>
      <c r="I49" s="82"/>
      <c r="J49" s="85"/>
    </row>
    <row r="50" spans="1:10" ht="12.75" customHeight="1" x14ac:dyDescent="0.2">
      <c r="A50" s="135"/>
      <c r="G50" s="24"/>
      <c r="H50" s="6"/>
      <c r="I50" s="82"/>
      <c r="J50" s="85"/>
    </row>
    <row r="51" spans="1:10" ht="12.75" customHeight="1" x14ac:dyDescent="0.2">
      <c r="A51" s="135"/>
      <c r="C51" s="109" t="s">
        <v>23</v>
      </c>
      <c r="D51" s="283" t="s">
        <v>142</v>
      </c>
      <c r="E51" s="283"/>
      <c r="F51" s="284"/>
      <c r="G51" s="24" t="s">
        <v>108</v>
      </c>
      <c r="H51" s="6">
        <f>1+1</f>
        <v>2</v>
      </c>
      <c r="I51" s="267"/>
      <c r="J51" s="266"/>
    </row>
    <row r="52" spans="1:10" ht="12.75" customHeight="1" x14ac:dyDescent="0.2">
      <c r="A52" s="135"/>
      <c r="C52" s="109"/>
      <c r="D52" s="27"/>
      <c r="G52" s="24"/>
      <c r="H52" s="6"/>
      <c r="I52" s="82"/>
      <c r="J52" s="85"/>
    </row>
    <row r="53" spans="1:10" ht="12.75" customHeight="1" x14ac:dyDescent="0.2">
      <c r="A53" s="135"/>
      <c r="C53" s="109" t="s">
        <v>85</v>
      </c>
      <c r="D53" s="283" t="s">
        <v>143</v>
      </c>
      <c r="E53" s="283"/>
      <c r="F53" s="284"/>
      <c r="G53" s="24" t="s">
        <v>108</v>
      </c>
      <c r="H53" s="6">
        <f>1+1</f>
        <v>2</v>
      </c>
      <c r="I53" s="267"/>
      <c r="J53" s="266"/>
    </row>
    <row r="54" spans="1:10" ht="12.75" customHeight="1" x14ac:dyDescent="0.2">
      <c r="A54" s="135"/>
      <c r="C54" s="109"/>
      <c r="D54" s="27"/>
      <c r="G54" s="24"/>
      <c r="H54" s="6"/>
      <c r="I54" s="82"/>
      <c r="J54" s="85"/>
    </row>
    <row r="55" spans="1:10" ht="12.75" customHeight="1" x14ac:dyDescent="0.2">
      <c r="A55" s="135"/>
      <c r="B55" s="134" t="s">
        <v>12</v>
      </c>
      <c r="C55" s="298" t="s">
        <v>144</v>
      </c>
      <c r="D55" s="298"/>
      <c r="E55" s="298"/>
      <c r="F55" s="299"/>
      <c r="G55" s="24" t="s">
        <v>108</v>
      </c>
      <c r="H55" s="6">
        <f>6+4</f>
        <v>10</v>
      </c>
      <c r="I55" s="267"/>
      <c r="J55" s="266"/>
    </row>
    <row r="56" spans="1:10" ht="12.75" customHeight="1" x14ac:dyDescent="0.2">
      <c r="A56" s="135"/>
      <c r="B56" s="134"/>
      <c r="C56" s="14"/>
      <c r="D56" s="14"/>
      <c r="E56" s="14"/>
      <c r="F56" s="155"/>
      <c r="G56" s="24"/>
      <c r="H56" s="6"/>
      <c r="I56" s="82"/>
      <c r="J56" s="85"/>
    </row>
    <row r="57" spans="1:10" ht="12.75" customHeight="1" x14ac:dyDescent="0.2">
      <c r="A57" s="135"/>
      <c r="B57" s="88" t="s">
        <v>127</v>
      </c>
      <c r="C57" s="14"/>
      <c r="D57" s="14"/>
      <c r="E57" s="14"/>
      <c r="F57" s="155"/>
      <c r="G57" s="24"/>
      <c r="H57" s="6"/>
      <c r="I57" s="82"/>
      <c r="J57" s="85"/>
    </row>
    <row r="58" spans="1:10" ht="12.75" customHeight="1" x14ac:dyDescent="0.2">
      <c r="A58" s="135"/>
      <c r="B58" s="96" t="s">
        <v>128</v>
      </c>
      <c r="C58" s="14"/>
      <c r="D58" s="14"/>
      <c r="E58" s="14"/>
      <c r="F58" s="155"/>
      <c r="G58" s="24"/>
      <c r="H58" s="6"/>
      <c r="I58" s="82"/>
      <c r="J58" s="85"/>
    </row>
    <row r="59" spans="1:10" ht="12.75" customHeight="1" x14ac:dyDescent="0.2">
      <c r="A59" s="135"/>
      <c r="B59" s="134"/>
      <c r="C59" s="14"/>
      <c r="D59" s="14"/>
      <c r="E59" s="14"/>
      <c r="F59" s="155"/>
      <c r="G59" s="24"/>
      <c r="H59" s="6"/>
      <c r="I59" s="82"/>
      <c r="J59" s="85"/>
    </row>
    <row r="60" spans="1:10" ht="12.75" customHeight="1" x14ac:dyDescent="0.25">
      <c r="A60" s="246"/>
      <c r="B60" s="346" t="s">
        <v>145</v>
      </c>
      <c r="C60" s="347"/>
      <c r="D60" s="347"/>
      <c r="E60" s="347"/>
      <c r="F60" s="347"/>
      <c r="G60" s="347"/>
      <c r="H60" s="347"/>
      <c r="I60" s="348"/>
      <c r="J60" s="265"/>
    </row>
    <row r="61" spans="1:10" ht="12.75" customHeight="1" x14ac:dyDescent="0.25">
      <c r="A61" s="246"/>
      <c r="B61" s="346" t="s">
        <v>146</v>
      </c>
      <c r="C61" s="347"/>
      <c r="D61" s="347"/>
      <c r="E61" s="347"/>
      <c r="F61" s="347"/>
      <c r="G61" s="347"/>
      <c r="H61" s="347"/>
      <c r="I61" s="348"/>
      <c r="J61" s="265"/>
    </row>
    <row r="62" spans="1:10" ht="12.75" customHeight="1" x14ac:dyDescent="0.2">
      <c r="A62" s="135"/>
      <c r="B62" s="134"/>
      <c r="C62" s="14"/>
      <c r="D62" s="14"/>
      <c r="E62" s="14"/>
      <c r="F62" s="155"/>
      <c r="G62" s="24"/>
      <c r="H62" s="6"/>
      <c r="I62" s="82"/>
      <c r="J62" s="85"/>
    </row>
    <row r="63" spans="1:10" ht="64.5" customHeight="1" x14ac:dyDescent="0.2">
      <c r="A63" s="175" t="s">
        <v>288</v>
      </c>
      <c r="B63" s="349" t="s">
        <v>147</v>
      </c>
      <c r="C63" s="350"/>
      <c r="D63" s="350"/>
      <c r="E63" s="350"/>
      <c r="F63" s="351"/>
      <c r="G63" s="24" t="s">
        <v>148</v>
      </c>
      <c r="H63" s="6">
        <f>5*30</f>
        <v>150</v>
      </c>
      <c r="I63" s="267"/>
      <c r="J63" s="85" t="s">
        <v>289</v>
      </c>
    </row>
    <row r="64" spans="1:10" ht="12.75" customHeight="1" x14ac:dyDescent="0.2">
      <c r="A64" s="107"/>
      <c r="B64" s="96"/>
      <c r="C64" s="14"/>
      <c r="D64" s="14"/>
      <c r="E64" s="14"/>
      <c r="F64" s="14"/>
      <c r="G64" s="24"/>
      <c r="H64" s="6"/>
      <c r="I64" s="82"/>
      <c r="J64" s="85"/>
    </row>
    <row r="65" spans="1:10" ht="12.75" customHeight="1" x14ac:dyDescent="0.2">
      <c r="A65" s="107">
        <v>22.27</v>
      </c>
      <c r="B65" s="104" t="s">
        <v>261</v>
      </c>
      <c r="C65" s="14"/>
      <c r="D65" s="14"/>
      <c r="E65" s="14"/>
      <c r="F65" s="155"/>
      <c r="G65" s="24"/>
      <c r="H65" s="6"/>
      <c r="I65" s="82"/>
      <c r="J65" s="85"/>
    </row>
    <row r="66" spans="1:10" ht="12.75" customHeight="1" x14ac:dyDescent="0.2">
      <c r="A66" s="107"/>
      <c r="B66" s="96"/>
      <c r="C66" s="14"/>
      <c r="D66" s="14"/>
      <c r="E66" s="14"/>
      <c r="F66" s="14"/>
      <c r="G66" s="24"/>
      <c r="H66" s="6"/>
      <c r="I66" s="82"/>
      <c r="J66" s="85"/>
    </row>
    <row r="67" spans="1:10" ht="12.75" customHeight="1" x14ac:dyDescent="0.2">
      <c r="A67" s="107"/>
      <c r="B67" s="101"/>
      <c r="C67" s="128"/>
      <c r="D67" s="128"/>
      <c r="E67" s="128"/>
      <c r="F67" s="129"/>
      <c r="G67" s="24"/>
      <c r="H67" s="6"/>
      <c r="I67" s="82"/>
      <c r="J67" s="85"/>
    </row>
    <row r="68" spans="1:10" ht="12.75" customHeight="1" x14ac:dyDescent="0.2">
      <c r="A68" s="107"/>
      <c r="B68" s="134" t="s">
        <v>10</v>
      </c>
      <c r="C68" s="3" t="s">
        <v>263</v>
      </c>
      <c r="D68" s="128"/>
      <c r="E68" s="128"/>
      <c r="F68" s="129"/>
      <c r="G68" s="24" t="s">
        <v>154</v>
      </c>
      <c r="H68" s="6">
        <v>42</v>
      </c>
      <c r="I68" s="267"/>
      <c r="J68" s="266"/>
    </row>
    <row r="69" spans="1:10" ht="12.75" customHeight="1" x14ac:dyDescent="0.2">
      <c r="A69" s="107"/>
      <c r="B69" s="105"/>
      <c r="C69" s="128"/>
      <c r="D69" s="128"/>
      <c r="E69" s="128"/>
      <c r="F69" s="129"/>
      <c r="G69" s="24"/>
      <c r="H69" s="6"/>
      <c r="I69" s="82"/>
      <c r="J69" s="85"/>
    </row>
    <row r="70" spans="1:10" ht="12.75" customHeight="1" x14ac:dyDescent="0.2">
      <c r="A70" s="107"/>
      <c r="B70" s="134" t="s">
        <v>12</v>
      </c>
      <c r="C70" s="3" t="s">
        <v>264</v>
      </c>
      <c r="D70" s="128"/>
      <c r="E70" s="128"/>
      <c r="F70" s="129"/>
      <c r="G70" s="24" t="s">
        <v>154</v>
      </c>
      <c r="H70" s="6">
        <v>21</v>
      </c>
      <c r="I70" s="267"/>
      <c r="J70" s="266"/>
    </row>
    <row r="71" spans="1:10" ht="12.75" customHeight="1" x14ac:dyDescent="0.2">
      <c r="A71" s="107"/>
      <c r="B71" s="27"/>
      <c r="C71" s="128"/>
      <c r="D71" s="128"/>
      <c r="E71" s="128"/>
      <c r="F71" s="129"/>
      <c r="G71" s="24"/>
      <c r="H71" s="6"/>
      <c r="I71" s="82"/>
      <c r="J71" s="85"/>
    </row>
    <row r="72" spans="1:10" ht="12.75" customHeight="1" x14ac:dyDescent="0.2">
      <c r="A72" s="107"/>
      <c r="B72" s="134" t="s">
        <v>15</v>
      </c>
      <c r="C72" s="222" t="s">
        <v>271</v>
      </c>
      <c r="D72" s="223"/>
      <c r="E72" s="223"/>
      <c r="F72" s="224"/>
      <c r="G72" s="24" t="s">
        <v>154</v>
      </c>
      <c r="H72" s="6">
        <v>21</v>
      </c>
      <c r="I72" s="267"/>
      <c r="J72" s="266"/>
    </row>
    <row r="73" spans="1:10" ht="12.75" customHeight="1" x14ac:dyDescent="0.2">
      <c r="A73" s="107"/>
      <c r="B73" s="134"/>
      <c r="C73" s="222"/>
      <c r="D73" s="128"/>
      <c r="E73" s="128"/>
      <c r="F73" s="129"/>
      <c r="G73" s="24"/>
      <c r="H73" s="6"/>
      <c r="I73" s="82"/>
      <c r="J73" s="85"/>
    </row>
    <row r="74" spans="1:10" ht="12.75" customHeight="1" x14ac:dyDescent="0.2">
      <c r="A74" s="107"/>
      <c r="B74" s="134" t="s">
        <v>17</v>
      </c>
      <c r="C74" s="222" t="s">
        <v>265</v>
      </c>
      <c r="D74" s="128"/>
      <c r="E74" s="128"/>
      <c r="F74" s="129"/>
      <c r="G74" s="24" t="s">
        <v>154</v>
      </c>
      <c r="H74" s="6">
        <v>21</v>
      </c>
      <c r="I74" s="267"/>
      <c r="J74" s="266"/>
    </row>
    <row r="75" spans="1:10" ht="12.75" customHeight="1" x14ac:dyDescent="0.2">
      <c r="A75" s="107"/>
      <c r="B75" s="134"/>
      <c r="C75" s="222"/>
      <c r="D75" s="128"/>
      <c r="E75" s="128"/>
      <c r="F75" s="129"/>
      <c r="G75" s="24"/>
      <c r="H75" s="6"/>
      <c r="I75" s="82"/>
      <c r="J75" s="85"/>
    </row>
    <row r="76" spans="1:10" ht="12.75" customHeight="1" x14ac:dyDescent="0.2">
      <c r="A76" s="107"/>
      <c r="B76" s="134" t="s">
        <v>19</v>
      </c>
      <c r="C76" s="222" t="s">
        <v>262</v>
      </c>
      <c r="D76" s="128"/>
      <c r="E76" s="128"/>
      <c r="F76" s="129"/>
      <c r="G76" s="24" t="s">
        <v>111</v>
      </c>
      <c r="H76" s="6">
        <v>4</v>
      </c>
      <c r="I76" s="266"/>
      <c r="J76" s="266"/>
    </row>
    <row r="77" spans="1:10" ht="12.75" customHeight="1" x14ac:dyDescent="0.2">
      <c r="A77" s="107"/>
      <c r="B77" s="134"/>
      <c r="D77" s="128"/>
      <c r="E77" s="128"/>
      <c r="F77" s="129"/>
      <c r="G77" s="24"/>
      <c r="H77" s="6"/>
      <c r="I77" s="82"/>
      <c r="J77" s="85"/>
    </row>
    <row r="78" spans="1:10" ht="24.6" customHeight="1" x14ac:dyDescent="0.2">
      <c r="A78" s="107" t="s">
        <v>281</v>
      </c>
      <c r="B78" s="303" t="s">
        <v>287</v>
      </c>
      <c r="C78" s="355"/>
      <c r="D78" s="355"/>
      <c r="E78" s="355"/>
      <c r="F78" s="305"/>
      <c r="G78" s="24"/>
      <c r="H78" s="6"/>
      <c r="I78" s="82"/>
      <c r="J78" s="85"/>
    </row>
    <row r="79" spans="1:10" ht="12.75" customHeight="1" x14ac:dyDescent="0.2">
      <c r="A79" s="107"/>
      <c r="B79" s="7"/>
      <c r="D79" s="128"/>
      <c r="E79" s="128"/>
      <c r="F79" s="129"/>
      <c r="G79" s="24"/>
      <c r="H79" s="6"/>
      <c r="I79" s="82"/>
      <c r="J79" s="85"/>
    </row>
    <row r="80" spans="1:10" ht="12.75" customHeight="1" x14ac:dyDescent="0.2">
      <c r="A80" s="107"/>
      <c r="B80" s="208" t="s">
        <v>282</v>
      </c>
      <c r="D80" s="128"/>
      <c r="E80" s="128"/>
      <c r="F80" s="129"/>
      <c r="G80" s="24" t="s">
        <v>56</v>
      </c>
      <c r="H80" s="6">
        <v>6</v>
      </c>
      <c r="I80" s="266"/>
      <c r="J80" s="266"/>
    </row>
    <row r="81" spans="1:10" ht="12.75" customHeight="1" x14ac:dyDescent="0.2">
      <c r="A81" s="107"/>
      <c r="B81" s="96"/>
      <c r="C81" s="14"/>
      <c r="D81" s="14"/>
      <c r="E81" s="14"/>
      <c r="F81" s="14"/>
      <c r="G81" s="24"/>
      <c r="H81" s="6"/>
      <c r="I81" s="82"/>
      <c r="J81" s="85"/>
    </row>
    <row r="82" spans="1:10" ht="12.75" customHeight="1" x14ac:dyDescent="0.2">
      <c r="A82" s="107"/>
      <c r="B82" s="247" t="s">
        <v>283</v>
      </c>
      <c r="C82" s="14"/>
      <c r="D82" s="14"/>
      <c r="E82" s="14"/>
      <c r="F82" s="14"/>
      <c r="G82" s="24" t="s">
        <v>56</v>
      </c>
      <c r="H82" s="6">
        <v>1</v>
      </c>
      <c r="I82" s="267"/>
      <c r="J82" s="266"/>
    </row>
    <row r="83" spans="1:10" ht="12.75" customHeight="1" x14ac:dyDescent="0.2">
      <c r="A83" s="107"/>
      <c r="B83" s="96"/>
      <c r="C83" s="14"/>
      <c r="D83" s="14"/>
      <c r="E83" s="14"/>
      <c r="F83" s="14"/>
      <c r="G83" s="24"/>
      <c r="H83" s="6"/>
      <c r="I83" s="82"/>
      <c r="J83" s="85"/>
    </row>
    <row r="84" spans="1:10" ht="12.75" customHeight="1" x14ac:dyDescent="0.2">
      <c r="A84" s="107"/>
      <c r="B84" s="27" t="s">
        <v>284</v>
      </c>
      <c r="C84" s="14"/>
      <c r="D84" s="14"/>
      <c r="E84" s="14"/>
      <c r="F84" s="14"/>
      <c r="G84" s="24" t="s">
        <v>56</v>
      </c>
      <c r="H84" s="6">
        <v>1</v>
      </c>
      <c r="I84" s="267"/>
      <c r="J84" s="266"/>
    </row>
    <row r="85" spans="1:10" ht="12.75" customHeight="1" x14ac:dyDescent="0.2">
      <c r="A85" s="107"/>
      <c r="B85" s="96"/>
      <c r="C85" s="14"/>
      <c r="D85" s="14"/>
      <c r="E85" s="14"/>
      <c r="F85" s="14"/>
      <c r="G85" s="24"/>
      <c r="H85" s="6"/>
      <c r="I85" s="82"/>
      <c r="J85" s="85"/>
    </row>
    <row r="86" spans="1:10" ht="12.75" customHeight="1" x14ac:dyDescent="0.2">
      <c r="A86" s="107"/>
      <c r="B86" s="96"/>
      <c r="C86" s="14"/>
      <c r="D86" s="14"/>
      <c r="E86" s="14"/>
      <c r="F86" s="14"/>
      <c r="G86" s="24"/>
      <c r="H86" s="6"/>
      <c r="I86" s="82"/>
      <c r="J86" s="85"/>
    </row>
    <row r="87" spans="1:10" ht="12.75" customHeight="1" x14ac:dyDescent="0.2">
      <c r="A87" s="107"/>
      <c r="B87" s="96"/>
      <c r="C87" s="14"/>
      <c r="D87" s="14"/>
      <c r="E87" s="14"/>
      <c r="F87" s="14"/>
      <c r="G87" s="24"/>
      <c r="H87" s="6"/>
      <c r="I87" s="82"/>
      <c r="J87" s="85"/>
    </row>
    <row r="88" spans="1:10" ht="12.75" customHeight="1" x14ac:dyDescent="0.2">
      <c r="A88" s="107"/>
      <c r="B88" s="96"/>
      <c r="C88" s="14"/>
      <c r="D88" s="14"/>
      <c r="E88" s="14"/>
      <c r="F88" s="14"/>
      <c r="G88" s="24"/>
      <c r="H88" s="6"/>
      <c r="I88" s="82"/>
      <c r="J88" s="85"/>
    </row>
    <row r="89" spans="1:10" ht="12.75" customHeight="1" x14ac:dyDescent="0.2">
      <c r="A89" s="107"/>
      <c r="B89" s="96"/>
      <c r="C89" s="14"/>
      <c r="D89" s="14"/>
      <c r="E89" s="14"/>
      <c r="F89" s="14"/>
      <c r="G89" s="24"/>
      <c r="H89" s="6"/>
      <c r="I89" s="82"/>
      <c r="J89" s="85"/>
    </row>
    <row r="90" spans="1:10" ht="12.75" customHeight="1" x14ac:dyDescent="0.2">
      <c r="A90" s="107"/>
      <c r="B90" s="96"/>
      <c r="C90" s="14"/>
      <c r="D90" s="14"/>
      <c r="E90" s="14"/>
      <c r="F90" s="14"/>
      <c r="G90" s="24"/>
      <c r="H90" s="6"/>
      <c r="I90" s="82"/>
      <c r="J90" s="85"/>
    </row>
    <row r="91" spans="1:10" ht="12.75" customHeight="1" x14ac:dyDescent="0.2">
      <c r="A91" s="107"/>
      <c r="B91" s="96"/>
      <c r="C91" s="14"/>
      <c r="D91" s="14"/>
      <c r="E91" s="14"/>
      <c r="F91" s="14"/>
      <c r="G91" s="24"/>
      <c r="H91" s="6"/>
      <c r="I91" s="82"/>
      <c r="J91" s="85"/>
    </row>
    <row r="92" spans="1:10" ht="12.75" customHeight="1" x14ac:dyDescent="0.2">
      <c r="A92" s="107"/>
      <c r="B92" s="96"/>
      <c r="C92" s="14"/>
      <c r="D92" s="14"/>
      <c r="E92" s="14"/>
      <c r="F92" s="14"/>
      <c r="G92" s="24"/>
      <c r="H92" s="6"/>
      <c r="I92" s="82"/>
      <c r="J92" s="85"/>
    </row>
    <row r="93" spans="1:10" ht="12.75" customHeight="1" x14ac:dyDescent="0.2">
      <c r="A93" s="107"/>
      <c r="B93" s="96"/>
      <c r="C93" s="243"/>
      <c r="D93" s="243"/>
      <c r="E93" s="243"/>
      <c r="F93" s="243"/>
      <c r="G93" s="24"/>
      <c r="H93" s="6"/>
      <c r="I93" s="82"/>
      <c r="J93" s="85"/>
    </row>
    <row r="94" spans="1:10" ht="12.75" customHeight="1" x14ac:dyDescent="0.2">
      <c r="A94" s="107"/>
      <c r="B94" s="96"/>
      <c r="C94" s="243"/>
      <c r="D94" s="243"/>
      <c r="E94" s="243"/>
      <c r="F94" s="243"/>
      <c r="G94" s="24"/>
      <c r="H94" s="6"/>
      <c r="I94" s="82"/>
      <c r="J94" s="85"/>
    </row>
    <row r="95" spans="1:10" ht="12.75" customHeight="1" x14ac:dyDescent="0.2">
      <c r="A95" s="107"/>
      <c r="B95" s="96"/>
      <c r="C95" s="14"/>
      <c r="D95" s="14"/>
      <c r="E95" s="14"/>
      <c r="F95" s="14"/>
      <c r="G95" s="24"/>
      <c r="H95" s="6"/>
      <c r="I95" s="82"/>
      <c r="J95" s="85"/>
    </row>
    <row r="96" spans="1:10" ht="12.75" customHeight="1" x14ac:dyDescent="0.2">
      <c r="A96" s="107"/>
      <c r="B96" s="96"/>
      <c r="C96" s="14"/>
      <c r="D96" s="14"/>
      <c r="E96" s="14"/>
      <c r="F96" s="14"/>
      <c r="G96" s="24"/>
      <c r="H96" s="6"/>
      <c r="I96" s="82"/>
      <c r="J96" s="85"/>
    </row>
    <row r="97" spans="1:10" ht="12.75" customHeight="1" x14ac:dyDescent="0.2">
      <c r="A97" s="107"/>
      <c r="B97" s="96"/>
      <c r="C97" s="14"/>
      <c r="D97" s="14"/>
      <c r="E97" s="14"/>
      <c r="F97" s="14"/>
      <c r="G97" s="24"/>
      <c r="H97" s="6"/>
      <c r="I97" s="82"/>
      <c r="J97" s="85"/>
    </row>
    <row r="98" spans="1:10" ht="12.75" customHeight="1" x14ac:dyDescent="0.2">
      <c r="A98" s="107"/>
      <c r="B98" s="96"/>
      <c r="C98" s="243"/>
      <c r="D98" s="243"/>
      <c r="E98" s="243"/>
      <c r="F98" s="243"/>
      <c r="G98" s="24"/>
      <c r="H98" s="6"/>
      <c r="I98" s="82"/>
      <c r="J98" s="85"/>
    </row>
    <row r="99" spans="1:10" ht="12.75" customHeight="1" x14ac:dyDescent="0.2">
      <c r="A99" s="107"/>
      <c r="B99" s="96"/>
      <c r="C99" s="243"/>
      <c r="D99" s="243"/>
      <c r="E99" s="243"/>
      <c r="F99" s="243"/>
      <c r="G99" s="24"/>
      <c r="H99" s="6"/>
      <c r="I99" s="82"/>
      <c r="J99" s="85"/>
    </row>
    <row r="100" spans="1:10" ht="12.75" customHeight="1" x14ac:dyDescent="0.2">
      <c r="A100" s="107"/>
      <c r="B100" s="96"/>
      <c r="C100" s="14"/>
      <c r="D100" s="14"/>
      <c r="E100" s="14"/>
      <c r="F100" s="14"/>
      <c r="G100" s="24"/>
      <c r="H100" s="6"/>
      <c r="I100" s="82"/>
      <c r="J100" s="85"/>
    </row>
    <row r="101" spans="1:10" ht="12.75" customHeight="1" x14ac:dyDescent="0.2">
      <c r="A101" s="107"/>
      <c r="B101" s="96"/>
      <c r="C101" s="14"/>
      <c r="D101" s="14"/>
      <c r="E101" s="14"/>
      <c r="F101" s="14"/>
      <c r="G101" s="24"/>
      <c r="H101" s="6"/>
      <c r="I101" s="82"/>
      <c r="J101" s="85"/>
    </row>
    <row r="102" spans="1:10" ht="12.75" customHeight="1" x14ac:dyDescent="0.2">
      <c r="A102" s="107"/>
      <c r="B102" s="96"/>
      <c r="C102" s="14"/>
      <c r="D102" s="14"/>
      <c r="E102" s="14"/>
      <c r="F102" s="14"/>
      <c r="G102" s="24"/>
      <c r="H102" s="6"/>
      <c r="I102" s="82"/>
      <c r="J102" s="85"/>
    </row>
    <row r="103" spans="1:10" ht="12.75" customHeight="1" x14ac:dyDescent="0.2">
      <c r="A103" s="107"/>
      <c r="B103" s="96"/>
      <c r="C103" s="14"/>
      <c r="D103" s="14"/>
      <c r="E103" s="14"/>
      <c r="F103" s="14"/>
      <c r="G103" s="24"/>
      <c r="H103" s="6"/>
      <c r="I103" s="82"/>
      <c r="J103" s="85"/>
    </row>
    <row r="104" spans="1:10" ht="12.75" customHeight="1" x14ac:dyDescent="0.2">
      <c r="A104" s="5"/>
      <c r="B104" s="88" t="s">
        <v>127</v>
      </c>
      <c r="C104" s="27"/>
      <c r="D104" s="27"/>
      <c r="E104" s="88"/>
      <c r="F104" s="9"/>
      <c r="G104" s="6"/>
      <c r="H104" s="6"/>
      <c r="I104" s="82"/>
      <c r="J104" s="82"/>
    </row>
    <row r="105" spans="1:10" ht="12.75" customHeight="1" x14ac:dyDescent="0.2">
      <c r="A105" s="5"/>
      <c r="B105" s="96" t="s">
        <v>128</v>
      </c>
      <c r="C105" s="96"/>
      <c r="D105" s="96"/>
      <c r="E105" s="96"/>
      <c r="F105" s="9"/>
      <c r="G105" s="6"/>
      <c r="H105" s="6"/>
      <c r="I105" s="82"/>
      <c r="J105" s="82"/>
    </row>
    <row r="106" spans="1:10" ht="12.75" customHeight="1" x14ac:dyDescent="0.25">
      <c r="A106" s="5"/>
      <c r="B106" s="18"/>
      <c r="C106" s="15"/>
      <c r="D106" s="15"/>
      <c r="E106" s="15"/>
      <c r="F106" s="16"/>
      <c r="G106" s="6"/>
      <c r="H106" s="6"/>
      <c r="I106" s="82"/>
      <c r="J106" s="82"/>
    </row>
    <row r="107" spans="1:10" ht="12.75" customHeight="1" x14ac:dyDescent="0.25">
      <c r="A107" s="11"/>
      <c r="B107" s="352" t="s">
        <v>149</v>
      </c>
      <c r="C107" s="353"/>
      <c r="D107" s="353"/>
      <c r="E107" s="353"/>
      <c r="F107" s="353"/>
      <c r="G107" s="353"/>
      <c r="H107" s="353"/>
      <c r="I107" s="354"/>
      <c r="J107" s="270"/>
    </row>
  </sheetData>
  <sheetProtection algorithmName="SHA-512" hashValue="Wn8o681nv0mAr/D4geBf8xhkbAEJnTDyB9myLyegkB8lKFDs7xg+KTnXTnxgEfS1WqN642nnwt28jHwIHSeXMQ==" saltValue="xqw+w2nsvAoyGrMf/x3DFA==" spinCount="100000" sheet="1" objects="1" scenarios="1"/>
  <mergeCells count="31">
    <mergeCell ref="M27:Q27"/>
    <mergeCell ref="M29:Q29"/>
    <mergeCell ref="D39:F39"/>
    <mergeCell ref="D35:F35"/>
    <mergeCell ref="D37:F37"/>
    <mergeCell ref="B107:I107"/>
    <mergeCell ref="C15:F15"/>
    <mergeCell ref="D17:F17"/>
    <mergeCell ref="C21:F21"/>
    <mergeCell ref="D33:F33"/>
    <mergeCell ref="C49:F49"/>
    <mergeCell ref="B78:F78"/>
    <mergeCell ref="A3:J3"/>
    <mergeCell ref="A8:A9"/>
    <mergeCell ref="B8:F9"/>
    <mergeCell ref="G8:G9"/>
    <mergeCell ref="H8:H9"/>
    <mergeCell ref="A4:E4"/>
    <mergeCell ref="A6:G6"/>
    <mergeCell ref="B13:F13"/>
    <mergeCell ref="B60:I60"/>
    <mergeCell ref="B61:I61"/>
    <mergeCell ref="D19:F19"/>
    <mergeCell ref="B63:F63"/>
    <mergeCell ref="B23:F23"/>
    <mergeCell ref="C27:F27"/>
    <mergeCell ref="B29:F29"/>
    <mergeCell ref="C31:F31"/>
    <mergeCell ref="D53:F53"/>
    <mergeCell ref="C55:F55"/>
    <mergeCell ref="D51:F51"/>
  </mergeCells>
  <pageMargins left="0.59055118110236227" right="0.39370078740157483" top="0.39370078740157483" bottom="1.1811023622047245" header="0" footer="0.31496062992125984"/>
  <pageSetup paperSize="9" scale="95" fitToHeight="0" orientation="portrait" r:id="rId1"/>
  <colBreaks count="1" manualBreakCount="1">
    <brk id="10" max="7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S58"/>
  <sheetViews>
    <sheetView view="pageBreakPreview" zoomScaleNormal="100" zoomScaleSheetLayoutView="100" workbookViewId="0">
      <pane ySplit="6" topLeftCell="A27" activePane="bottomLeft" state="frozen"/>
      <selection activeCell="M28" sqref="M28"/>
      <selection pane="bottomLeft" activeCell="L19" sqref="L19"/>
    </sheetView>
  </sheetViews>
  <sheetFormatPr defaultColWidth="9.109375" defaultRowHeight="12.75" customHeight="1" x14ac:dyDescent="0.2"/>
  <cols>
    <col min="1" max="1" width="6.6640625" style="14" customWidth="1"/>
    <col min="2" max="2" width="3.6640625" style="3" customWidth="1"/>
    <col min="3" max="3" width="4.109375" style="3" customWidth="1"/>
    <col min="4" max="5" width="3.6640625" style="3" customWidth="1"/>
    <col min="6" max="6" width="40.6640625" style="3" customWidth="1"/>
    <col min="7" max="7" width="6.6640625" style="4" customWidth="1"/>
    <col min="8" max="8" width="7.6640625" style="4" customWidth="1"/>
    <col min="9" max="9" width="10.6640625" style="80" customWidth="1"/>
    <col min="10" max="10" width="11.5546875" style="80" customWidth="1"/>
    <col min="11" max="16384" width="9.109375" style="3"/>
  </cols>
  <sheetData>
    <row r="1" spans="1:10" ht="12.75" customHeight="1" x14ac:dyDescent="0.25">
      <c r="A1" s="149" t="str">
        <f>'1700'!A1</f>
        <v>CONTRACT NO.:  FP004</v>
      </c>
      <c r="B1" s="32"/>
      <c r="C1" s="32"/>
      <c r="D1" s="32"/>
      <c r="E1" s="32"/>
      <c r="F1" s="32"/>
      <c r="G1" s="1"/>
      <c r="H1" s="1"/>
    </row>
    <row r="2" spans="1:10" ht="12.75" customHeight="1" x14ac:dyDescent="0.25">
      <c r="A2" s="149"/>
      <c r="B2" s="32"/>
      <c r="C2" s="32"/>
      <c r="D2" s="32"/>
      <c r="E2" s="32"/>
      <c r="F2" s="32"/>
      <c r="G2" s="1"/>
      <c r="H2" s="1"/>
    </row>
    <row r="3" spans="1:10" ht="12" x14ac:dyDescent="0.25">
      <c r="A3" s="296" t="str">
        <f>'1700'!A3:J3</f>
        <v>FINETOWN PROPER: ROAD D (431m) AND SIMMONDS &amp; WILSON STREET (639m)</v>
      </c>
      <c r="B3" s="296"/>
      <c r="C3" s="296"/>
      <c r="D3" s="296"/>
      <c r="E3" s="296"/>
      <c r="F3" s="296"/>
      <c r="G3" s="296"/>
      <c r="H3" s="296"/>
      <c r="I3" s="296"/>
      <c r="J3" s="296"/>
    </row>
    <row r="4" spans="1:10" ht="12.75" customHeight="1" x14ac:dyDescent="0.25">
      <c r="A4" s="150"/>
      <c r="B4" s="20"/>
      <c r="C4" s="20"/>
      <c r="D4" s="20"/>
      <c r="E4" s="20"/>
      <c r="F4" s="20"/>
      <c r="G4" s="20"/>
      <c r="H4" s="20"/>
      <c r="I4" s="81"/>
      <c r="J4" s="81"/>
    </row>
    <row r="5" spans="1:10" s="26" customFormat="1" ht="12.75" customHeight="1" x14ac:dyDescent="0.25">
      <c r="A5" s="288" t="s">
        <v>0</v>
      </c>
      <c r="B5" s="324" t="s">
        <v>1</v>
      </c>
      <c r="C5" s="325"/>
      <c r="D5" s="325"/>
      <c r="E5" s="325"/>
      <c r="F5" s="326"/>
      <c r="G5" s="330" t="s">
        <v>2</v>
      </c>
      <c r="H5" s="330" t="s">
        <v>3</v>
      </c>
      <c r="I5" s="159" t="s">
        <v>4</v>
      </c>
      <c r="J5" s="159" t="s">
        <v>5</v>
      </c>
    </row>
    <row r="6" spans="1:10" s="26" customFormat="1" ht="12.75" customHeight="1" x14ac:dyDescent="0.25">
      <c r="A6" s="289"/>
      <c r="B6" s="327"/>
      <c r="C6" s="328"/>
      <c r="D6" s="328"/>
      <c r="E6" s="328"/>
      <c r="F6" s="329"/>
      <c r="G6" s="331"/>
      <c r="H6" s="331"/>
      <c r="I6" s="160" t="s">
        <v>6</v>
      </c>
      <c r="J6" s="160" t="s">
        <v>6</v>
      </c>
    </row>
    <row r="7" spans="1:10" ht="12.75" customHeight="1" x14ac:dyDescent="0.2">
      <c r="A7" s="73"/>
      <c r="B7" s="7"/>
      <c r="C7" s="8"/>
      <c r="D7" s="8"/>
      <c r="E7" s="8"/>
      <c r="F7" s="9"/>
      <c r="G7" s="6"/>
      <c r="H7" s="6"/>
      <c r="I7" s="82"/>
      <c r="J7" s="82"/>
    </row>
    <row r="8" spans="1:10" ht="12.75" customHeight="1" x14ac:dyDescent="0.2">
      <c r="A8" s="6"/>
      <c r="B8" s="88" t="s">
        <v>150</v>
      </c>
      <c r="C8" s="27"/>
      <c r="D8" s="27"/>
      <c r="E8" s="88"/>
      <c r="F8" s="9"/>
      <c r="G8" s="6"/>
      <c r="H8" s="6"/>
      <c r="I8" s="10"/>
      <c r="J8" s="10"/>
    </row>
    <row r="9" spans="1:10" ht="24.6" customHeight="1" x14ac:dyDescent="0.2">
      <c r="A9" s="6"/>
      <c r="B9" s="303" t="s">
        <v>151</v>
      </c>
      <c r="C9" s="307"/>
      <c r="D9" s="307"/>
      <c r="E9" s="307"/>
      <c r="F9" s="308"/>
      <c r="G9" s="6"/>
      <c r="H9" s="6"/>
      <c r="I9" s="10"/>
      <c r="J9" s="10"/>
    </row>
    <row r="10" spans="1:10" ht="12.75" customHeight="1" x14ac:dyDescent="0.2">
      <c r="A10" s="107"/>
      <c r="B10" s="104"/>
      <c r="C10" s="96"/>
      <c r="D10" s="96"/>
      <c r="E10" s="96"/>
      <c r="F10" s="9"/>
      <c r="G10" s="6"/>
      <c r="H10" s="6"/>
      <c r="I10" s="10"/>
      <c r="J10" s="10"/>
    </row>
    <row r="11" spans="1:10" ht="12.75" customHeight="1" x14ac:dyDescent="0.2">
      <c r="A11" s="171" t="s">
        <v>152</v>
      </c>
      <c r="B11" s="345" t="s">
        <v>153</v>
      </c>
      <c r="C11" s="307"/>
      <c r="D11" s="307"/>
      <c r="E11" s="307"/>
      <c r="F11" s="308"/>
      <c r="G11" s="6"/>
      <c r="H11" s="6"/>
      <c r="I11" s="85"/>
      <c r="J11" s="10"/>
    </row>
    <row r="12" spans="1:10" ht="12.75" customHeight="1" x14ac:dyDescent="0.2">
      <c r="A12" s="112"/>
      <c r="B12" s="101"/>
      <c r="C12" s="96"/>
      <c r="D12" s="96"/>
      <c r="E12" s="96"/>
      <c r="F12" s="9"/>
      <c r="G12" s="6"/>
      <c r="H12" s="6"/>
      <c r="I12" s="10"/>
      <c r="J12" s="10"/>
    </row>
    <row r="13" spans="1:10" ht="12.6" customHeight="1" x14ac:dyDescent="0.2">
      <c r="A13" s="112"/>
      <c r="B13" s="108" t="s">
        <v>10</v>
      </c>
      <c r="C13" s="282" t="s">
        <v>267</v>
      </c>
      <c r="D13" s="283"/>
      <c r="E13" s="283"/>
      <c r="F13" s="284"/>
      <c r="G13" s="6" t="s">
        <v>111</v>
      </c>
      <c r="H13" s="6">
        <f>922+1278</f>
        <v>2200</v>
      </c>
      <c r="I13" s="264"/>
      <c r="J13" s="264"/>
    </row>
    <row r="14" spans="1:10" ht="12.75" customHeight="1" x14ac:dyDescent="0.2">
      <c r="A14" s="6"/>
      <c r="B14" s="7"/>
      <c r="F14" s="9"/>
      <c r="G14" s="6"/>
      <c r="H14" s="89"/>
      <c r="I14" s="10"/>
      <c r="J14" s="10"/>
    </row>
    <row r="15" spans="1:10" ht="12.75" customHeight="1" x14ac:dyDescent="0.2">
      <c r="A15" s="100"/>
      <c r="B15" s="108" t="s">
        <v>12</v>
      </c>
      <c r="C15" s="282" t="s">
        <v>266</v>
      </c>
      <c r="D15" s="283"/>
      <c r="E15" s="283"/>
      <c r="F15" s="284"/>
      <c r="G15" s="24" t="s">
        <v>111</v>
      </c>
      <c r="H15" s="6">
        <f>32+40</f>
        <v>72</v>
      </c>
      <c r="I15" s="266"/>
      <c r="J15" s="266"/>
    </row>
    <row r="16" spans="1:10" ht="12.75" customHeight="1" x14ac:dyDescent="0.2">
      <c r="A16" s="100"/>
      <c r="B16" s="108"/>
      <c r="C16" s="172"/>
      <c r="D16" s="110"/>
      <c r="E16" s="110"/>
      <c r="F16" s="173"/>
      <c r="G16" s="24"/>
      <c r="H16" s="6"/>
      <c r="I16" s="85"/>
      <c r="J16" s="85"/>
    </row>
    <row r="17" spans="1:19" ht="12.75" customHeight="1" x14ac:dyDescent="0.2">
      <c r="A17" s="171"/>
      <c r="B17" s="345"/>
      <c r="C17" s="307"/>
      <c r="D17" s="307"/>
      <c r="E17" s="307"/>
      <c r="F17" s="308"/>
      <c r="G17" s="24"/>
      <c r="H17" s="6"/>
      <c r="I17" s="85"/>
      <c r="J17" s="85"/>
    </row>
    <row r="18" spans="1:19" ht="12.75" customHeight="1" x14ac:dyDescent="0.2">
      <c r="A18" s="100"/>
      <c r="B18" s="108"/>
      <c r="C18" s="172"/>
      <c r="D18" s="110"/>
      <c r="E18" s="110"/>
      <c r="F18" s="173"/>
      <c r="G18" s="24"/>
      <c r="H18" s="6"/>
      <c r="I18" s="85"/>
      <c r="J18" s="85"/>
    </row>
    <row r="19" spans="1:19" ht="12.75" customHeight="1" x14ac:dyDescent="0.2">
      <c r="A19" s="100"/>
      <c r="B19" s="108"/>
      <c r="C19" s="282"/>
      <c r="D19" s="283"/>
      <c r="E19" s="283"/>
      <c r="F19" s="284"/>
      <c r="G19" s="24"/>
      <c r="H19" s="226"/>
      <c r="I19" s="85"/>
      <c r="J19" s="85"/>
    </row>
    <row r="20" spans="1:19" ht="12.75" customHeight="1" x14ac:dyDescent="0.2">
      <c r="A20" s="100"/>
      <c r="B20" s="101"/>
      <c r="C20" s="27"/>
      <c r="D20" s="27"/>
      <c r="E20" s="27"/>
      <c r="F20" s="9"/>
      <c r="G20" s="6"/>
      <c r="H20" s="226"/>
      <c r="I20" s="10"/>
      <c r="J20" s="10"/>
    </row>
    <row r="21" spans="1:19" ht="12.75" customHeight="1" x14ac:dyDescent="0.2">
      <c r="A21" s="100"/>
      <c r="B21" s="108"/>
      <c r="C21" s="282"/>
      <c r="D21" s="283"/>
      <c r="E21" s="283"/>
      <c r="F21" s="284"/>
      <c r="G21" s="6"/>
      <c r="H21" s="226"/>
      <c r="I21" s="10"/>
      <c r="J21" s="10"/>
    </row>
    <row r="22" spans="1:19" ht="12.75" customHeight="1" x14ac:dyDescent="0.2">
      <c r="A22" s="100"/>
      <c r="B22" s="101"/>
      <c r="C22" s="27"/>
      <c r="D22" s="27"/>
      <c r="E22" s="27"/>
      <c r="F22" s="9"/>
      <c r="G22" s="6"/>
      <c r="H22" s="226"/>
      <c r="I22" s="10"/>
      <c r="J22" s="10"/>
    </row>
    <row r="23" spans="1:19" ht="12.75" customHeight="1" x14ac:dyDescent="0.2">
      <c r="A23" s="171"/>
      <c r="B23" s="345"/>
      <c r="C23" s="307"/>
      <c r="D23" s="307"/>
      <c r="E23" s="307"/>
      <c r="F23" s="308"/>
      <c r="G23" s="6"/>
      <c r="H23" s="226"/>
      <c r="I23" s="85"/>
      <c r="J23" s="10"/>
      <c r="M23" s="137"/>
      <c r="N23" s="137"/>
      <c r="O23" s="137"/>
      <c r="P23" s="137"/>
      <c r="Q23" s="137"/>
      <c r="R23" s="138"/>
      <c r="S23" s="139"/>
    </row>
    <row r="24" spans="1:19" ht="12.75" customHeight="1" x14ac:dyDescent="0.2">
      <c r="A24" s="100"/>
      <c r="B24" s="108"/>
      <c r="C24" s="27"/>
      <c r="D24" s="27"/>
      <c r="E24" s="27"/>
      <c r="F24" s="9"/>
      <c r="G24" s="6"/>
      <c r="H24" s="226"/>
      <c r="I24" s="82"/>
      <c r="J24" s="85"/>
    </row>
    <row r="25" spans="1:19" ht="12.75" customHeight="1" x14ac:dyDescent="0.2">
      <c r="A25" s="100"/>
      <c r="B25" s="108"/>
      <c r="C25" s="27"/>
      <c r="D25" s="27"/>
      <c r="E25" s="27"/>
      <c r="F25" s="9"/>
      <c r="G25" s="24"/>
      <c r="H25" s="226"/>
      <c r="I25" s="85"/>
      <c r="J25" s="85"/>
      <c r="M25" s="137"/>
      <c r="N25" s="137"/>
      <c r="O25" s="137"/>
      <c r="P25" s="137"/>
      <c r="Q25" s="137"/>
      <c r="R25" s="138"/>
      <c r="S25" s="139"/>
    </row>
    <row r="26" spans="1:19" ht="12.75" customHeight="1" x14ac:dyDescent="0.2">
      <c r="A26" s="100"/>
      <c r="B26" s="105"/>
      <c r="C26" s="27"/>
      <c r="D26" s="27"/>
      <c r="E26" s="27"/>
      <c r="F26" s="9"/>
      <c r="G26" s="6"/>
      <c r="H26" s="226"/>
      <c r="I26" s="82"/>
      <c r="J26" s="85"/>
      <c r="M26" s="141"/>
      <c r="N26" s="126"/>
      <c r="O26" s="127"/>
      <c r="P26" s="127"/>
      <c r="Q26" s="142"/>
      <c r="R26" s="138"/>
      <c r="S26" s="139"/>
    </row>
    <row r="27" spans="1:19" ht="24.75" customHeight="1" x14ac:dyDescent="0.2">
      <c r="A27" s="193"/>
      <c r="B27" s="303"/>
      <c r="C27" s="304"/>
      <c r="D27" s="304"/>
      <c r="E27" s="304"/>
      <c r="F27" s="305"/>
      <c r="G27" s="24"/>
      <c r="H27" s="226"/>
      <c r="I27" s="82"/>
      <c r="J27" s="85"/>
    </row>
    <row r="28" spans="1:19" ht="12.75" customHeight="1" x14ac:dyDescent="0.2">
      <c r="A28" s="79"/>
      <c r="B28" s="31"/>
      <c r="C28" s="30"/>
      <c r="D28" s="21"/>
      <c r="E28" s="21"/>
      <c r="F28" s="9"/>
      <c r="G28" s="24"/>
      <c r="H28" s="226"/>
      <c r="I28" s="82"/>
      <c r="J28" s="85"/>
    </row>
    <row r="29" spans="1:19" ht="26.25" customHeight="1" x14ac:dyDescent="0.2">
      <c r="A29" s="135"/>
      <c r="B29" s="194"/>
      <c r="C29" s="313"/>
      <c r="D29" s="314"/>
      <c r="E29" s="314"/>
      <c r="F29" s="315"/>
      <c r="G29" s="24"/>
      <c r="H29" s="226"/>
      <c r="I29" s="82"/>
      <c r="J29" s="85"/>
    </row>
    <row r="30" spans="1:19" ht="12.75" customHeight="1" x14ac:dyDescent="0.2">
      <c r="A30" s="135"/>
      <c r="B30" s="195"/>
      <c r="C30" s="195"/>
      <c r="D30" s="195"/>
      <c r="E30" s="195"/>
      <c r="F30" s="195"/>
      <c r="G30" s="24"/>
      <c r="H30" s="226"/>
      <c r="I30" s="82"/>
      <c r="J30" s="85"/>
    </row>
    <row r="31" spans="1:19" ht="12.75" customHeight="1" x14ac:dyDescent="0.2">
      <c r="A31" s="135"/>
      <c r="B31" s="194"/>
      <c r="C31" s="313"/>
      <c r="D31" s="314"/>
      <c r="E31" s="314"/>
      <c r="F31" s="315"/>
      <c r="G31" s="24"/>
      <c r="H31" s="226"/>
      <c r="I31" s="82"/>
      <c r="J31" s="85"/>
    </row>
    <row r="32" spans="1:19" ht="12.75" customHeight="1" x14ac:dyDescent="0.2">
      <c r="A32" s="135"/>
      <c r="C32" s="109"/>
      <c r="D32" s="27"/>
      <c r="G32" s="24"/>
      <c r="H32" s="226"/>
      <c r="I32" s="82"/>
      <c r="J32" s="85"/>
    </row>
    <row r="33" spans="1:10" ht="12.75" customHeight="1" x14ac:dyDescent="0.2">
      <c r="A33" s="175"/>
      <c r="B33" s="104"/>
      <c r="C33" s="14"/>
      <c r="D33" s="14"/>
      <c r="E33" s="14"/>
      <c r="F33" s="155"/>
      <c r="G33" s="24"/>
      <c r="H33" s="226"/>
      <c r="I33" s="82"/>
      <c r="J33" s="85"/>
    </row>
    <row r="34" spans="1:10" ht="12.75" customHeight="1" x14ac:dyDescent="0.2">
      <c r="A34" s="135"/>
      <c r="C34" s="109"/>
      <c r="D34" s="27"/>
      <c r="G34" s="24"/>
      <c r="H34" s="226"/>
      <c r="I34" s="82"/>
      <c r="J34" s="85"/>
    </row>
    <row r="35" spans="1:10" ht="12.75" customHeight="1" x14ac:dyDescent="0.2">
      <c r="A35" s="135"/>
      <c r="B35" s="134"/>
      <c r="C35" s="14"/>
      <c r="D35" s="14"/>
      <c r="E35" s="14"/>
      <c r="F35" s="155"/>
      <c r="G35" s="24"/>
      <c r="H35" s="226"/>
      <c r="I35" s="82"/>
      <c r="J35" s="85"/>
    </row>
    <row r="36" spans="1:10" ht="12.75" customHeight="1" x14ac:dyDescent="0.2">
      <c r="A36" s="107"/>
      <c r="B36" s="104"/>
      <c r="C36" s="14"/>
      <c r="D36" s="14"/>
      <c r="E36" s="14"/>
      <c r="F36" s="155"/>
      <c r="G36" s="24"/>
      <c r="H36" s="226"/>
      <c r="I36" s="82"/>
      <c r="J36" s="85"/>
    </row>
    <row r="37" spans="1:10" ht="12.75" customHeight="1" x14ac:dyDescent="0.2">
      <c r="A37" s="107"/>
      <c r="B37" s="96"/>
      <c r="C37" s="14"/>
      <c r="D37" s="14"/>
      <c r="E37" s="14"/>
      <c r="F37" s="14"/>
      <c r="G37" s="24"/>
      <c r="H37" s="226"/>
      <c r="I37" s="82"/>
      <c r="J37" s="85"/>
    </row>
    <row r="38" spans="1:10" ht="12.75" customHeight="1" x14ac:dyDescent="0.2">
      <c r="A38" s="107"/>
      <c r="B38" s="96"/>
      <c r="C38" s="14"/>
      <c r="D38" s="14"/>
      <c r="E38" s="14"/>
      <c r="F38" s="14"/>
      <c r="G38" s="24"/>
      <c r="H38" s="6"/>
      <c r="I38" s="82"/>
      <c r="J38" s="85"/>
    </row>
    <row r="39" spans="1:10" ht="12.75" customHeight="1" x14ac:dyDescent="0.2">
      <c r="A39" s="107"/>
      <c r="B39" s="96"/>
      <c r="C39" s="14"/>
      <c r="D39" s="14"/>
      <c r="E39" s="14"/>
      <c r="F39" s="14"/>
      <c r="G39" s="24"/>
      <c r="H39" s="6"/>
      <c r="I39" s="82"/>
      <c r="J39" s="85"/>
    </row>
    <row r="40" spans="1:10" ht="12.75" customHeight="1" x14ac:dyDescent="0.2">
      <c r="A40" s="107"/>
      <c r="B40" s="96"/>
      <c r="C40" s="14"/>
      <c r="D40" s="14"/>
      <c r="E40" s="14"/>
      <c r="F40" s="14"/>
      <c r="G40" s="24"/>
      <c r="H40" s="6"/>
      <c r="I40" s="82"/>
      <c r="J40" s="85"/>
    </row>
    <row r="41" spans="1:10" ht="12.75" customHeight="1" x14ac:dyDescent="0.2">
      <c r="A41" s="107"/>
      <c r="B41" s="96"/>
      <c r="C41" s="14"/>
      <c r="D41" s="14"/>
      <c r="E41" s="14"/>
      <c r="F41" s="14"/>
      <c r="G41" s="24"/>
      <c r="H41" s="6"/>
      <c r="I41" s="82"/>
      <c r="J41" s="85"/>
    </row>
    <row r="42" spans="1:10" ht="12.75" customHeight="1" x14ac:dyDescent="0.2">
      <c r="A42" s="107"/>
      <c r="B42" s="96"/>
      <c r="C42" s="14"/>
      <c r="D42" s="14"/>
      <c r="E42" s="14"/>
      <c r="F42" s="14"/>
      <c r="G42" s="24"/>
      <c r="H42" s="6"/>
      <c r="I42" s="82"/>
      <c r="J42" s="85"/>
    </row>
    <row r="43" spans="1:10" ht="12.75" customHeight="1" x14ac:dyDescent="0.2">
      <c r="A43" s="107"/>
      <c r="B43" s="96"/>
      <c r="C43" s="14"/>
      <c r="D43" s="14"/>
      <c r="E43" s="14"/>
      <c r="F43" s="14"/>
      <c r="G43" s="24"/>
      <c r="H43" s="6"/>
      <c r="I43" s="82"/>
      <c r="J43" s="85"/>
    </row>
    <row r="44" spans="1:10" ht="12.75" customHeight="1" x14ac:dyDescent="0.2">
      <c r="A44" s="107"/>
      <c r="B44" s="96"/>
      <c r="C44" s="14"/>
      <c r="D44" s="14"/>
      <c r="E44" s="14"/>
      <c r="F44" s="14"/>
      <c r="G44" s="24"/>
      <c r="H44" s="6"/>
      <c r="I44" s="82"/>
      <c r="J44" s="85"/>
    </row>
    <row r="45" spans="1:10" ht="12.75" customHeight="1" x14ac:dyDescent="0.2">
      <c r="A45" s="107"/>
      <c r="B45" s="96"/>
      <c r="C45" s="14"/>
      <c r="D45" s="14"/>
      <c r="E45" s="14"/>
      <c r="F45" s="14"/>
      <c r="G45" s="24"/>
      <c r="H45" s="6"/>
      <c r="I45" s="82"/>
      <c r="J45" s="85"/>
    </row>
    <row r="46" spans="1:10" ht="12.75" customHeight="1" x14ac:dyDescent="0.2">
      <c r="A46" s="107"/>
      <c r="B46" s="96"/>
      <c r="C46" s="14"/>
      <c r="D46" s="14"/>
      <c r="E46" s="14"/>
      <c r="F46" s="14"/>
      <c r="G46" s="24"/>
      <c r="H46" s="6"/>
      <c r="I46" s="82"/>
      <c r="J46" s="85"/>
    </row>
    <row r="47" spans="1:10" ht="12.75" customHeight="1" x14ac:dyDescent="0.2">
      <c r="A47" s="107"/>
      <c r="B47" s="96"/>
      <c r="C47" s="249"/>
      <c r="D47" s="249"/>
      <c r="E47" s="249"/>
      <c r="F47" s="249"/>
      <c r="G47" s="24"/>
      <c r="H47" s="6"/>
      <c r="I47" s="82"/>
      <c r="J47" s="85"/>
    </row>
    <row r="48" spans="1:10" ht="12.75" customHeight="1" x14ac:dyDescent="0.2">
      <c r="A48" s="107"/>
      <c r="B48" s="96"/>
      <c r="C48" s="249"/>
      <c r="D48" s="249"/>
      <c r="E48" s="249"/>
      <c r="F48" s="249"/>
      <c r="G48" s="24"/>
      <c r="H48" s="6"/>
      <c r="I48" s="82"/>
      <c r="J48" s="85"/>
    </row>
    <row r="49" spans="1:10" ht="12.75" customHeight="1" x14ac:dyDescent="0.2">
      <c r="A49" s="107"/>
      <c r="B49" s="96"/>
      <c r="C49" s="249"/>
      <c r="D49" s="249"/>
      <c r="E49" s="249"/>
      <c r="F49" s="249"/>
      <c r="G49" s="24"/>
      <c r="H49" s="6"/>
      <c r="I49" s="82"/>
      <c r="J49" s="85"/>
    </row>
    <row r="50" spans="1:10" ht="12.75" customHeight="1" x14ac:dyDescent="0.2">
      <c r="A50" s="107"/>
      <c r="B50" s="96"/>
      <c r="C50" s="249"/>
      <c r="D50" s="249"/>
      <c r="E50" s="249"/>
      <c r="F50" s="249"/>
      <c r="G50" s="24"/>
      <c r="H50" s="6"/>
      <c r="I50" s="82"/>
      <c r="J50" s="85"/>
    </row>
    <row r="51" spans="1:10" ht="12.75" customHeight="1" x14ac:dyDescent="0.2">
      <c r="A51" s="107"/>
      <c r="B51" s="96"/>
      <c r="C51" s="14"/>
      <c r="D51" s="14"/>
      <c r="E51" s="14"/>
      <c r="F51" s="14"/>
      <c r="G51" s="24"/>
      <c r="H51" s="6"/>
      <c r="I51" s="82"/>
      <c r="J51" s="85"/>
    </row>
    <row r="52" spans="1:10" ht="12.75" customHeight="1" x14ac:dyDescent="0.2">
      <c r="A52" s="135"/>
      <c r="C52" s="109"/>
      <c r="D52" s="27"/>
      <c r="G52" s="24"/>
      <c r="H52" s="6"/>
      <c r="I52" s="82"/>
      <c r="J52" s="85"/>
    </row>
    <row r="53" spans="1:10" ht="12.75" customHeight="1" x14ac:dyDescent="0.2">
      <c r="A53" s="135"/>
      <c r="B53" s="134"/>
      <c r="C53" s="14"/>
      <c r="D53" s="14"/>
      <c r="E53" s="14"/>
      <c r="F53" s="155"/>
      <c r="G53" s="24"/>
      <c r="H53" s="6"/>
      <c r="I53" s="82"/>
      <c r="J53" s="85"/>
    </row>
    <row r="54" spans="1:10" ht="12.75" customHeight="1" x14ac:dyDescent="0.2">
      <c r="A54" s="135"/>
      <c r="B54" s="133"/>
      <c r="E54" s="128"/>
      <c r="F54" s="129"/>
      <c r="G54" s="24"/>
      <c r="H54" s="6"/>
      <c r="I54" s="82"/>
      <c r="J54" s="85"/>
    </row>
    <row r="55" spans="1:10" ht="12.75" customHeight="1" x14ac:dyDescent="0.2">
      <c r="A55" s="5"/>
      <c r="B55" s="88" t="s">
        <v>150</v>
      </c>
      <c r="C55" s="27"/>
      <c r="D55" s="27"/>
      <c r="E55" s="88"/>
      <c r="F55" s="9"/>
      <c r="G55" s="6"/>
      <c r="H55" s="6"/>
      <c r="I55" s="82"/>
      <c r="J55" s="82"/>
    </row>
    <row r="56" spans="1:10" ht="26.25" customHeight="1" x14ac:dyDescent="0.2">
      <c r="A56" s="5"/>
      <c r="B56" s="303" t="s">
        <v>151</v>
      </c>
      <c r="C56" s="307"/>
      <c r="D56" s="307"/>
      <c r="E56" s="307"/>
      <c r="F56" s="308"/>
      <c r="G56" s="6"/>
      <c r="H56" s="6"/>
      <c r="I56" s="82"/>
      <c r="J56" s="82"/>
    </row>
    <row r="57" spans="1:10" ht="12.75" customHeight="1" x14ac:dyDescent="0.25">
      <c r="A57" s="5"/>
      <c r="B57" s="18"/>
      <c r="C57" s="15"/>
      <c r="D57" s="15"/>
      <c r="E57" s="15"/>
      <c r="F57" s="16"/>
      <c r="G57" s="6"/>
      <c r="H57" s="6"/>
      <c r="I57" s="82"/>
      <c r="J57" s="82"/>
    </row>
    <row r="58" spans="1:10" ht="12.75" customHeight="1" x14ac:dyDescent="0.25">
      <c r="A58" s="11"/>
      <c r="B58" s="352" t="s">
        <v>149</v>
      </c>
      <c r="C58" s="353"/>
      <c r="D58" s="353"/>
      <c r="E58" s="353"/>
      <c r="F58" s="353"/>
      <c r="G58" s="353"/>
      <c r="H58" s="353"/>
      <c r="I58" s="354"/>
      <c r="J58" s="270"/>
    </row>
  </sheetData>
  <sheetProtection algorithmName="SHA-512" hashValue="QwPC4f/4JtsWe8hGo+W7YCZW/D9u21COad0w002IKXO03shWWscc7gzQxoh9Cj8yYMseWsBZUyoQj/U45aemUQ==" saltValue="chhCAElXn1daIIoQDq+8Ew==" spinCount="100000" sheet="1" objects="1" scenarios="1"/>
  <mergeCells count="18">
    <mergeCell ref="C13:F13"/>
    <mergeCell ref="B23:F23"/>
    <mergeCell ref="B56:F56"/>
    <mergeCell ref="B58:I58"/>
    <mergeCell ref="C15:F15"/>
    <mergeCell ref="B17:F17"/>
    <mergeCell ref="C19:F19"/>
    <mergeCell ref="C21:F21"/>
    <mergeCell ref="C29:F29"/>
    <mergeCell ref="B27:F27"/>
    <mergeCell ref="C31:F31"/>
    <mergeCell ref="B11:F11"/>
    <mergeCell ref="B9:F9"/>
    <mergeCell ref="A3:J3"/>
    <mergeCell ref="A5:A6"/>
    <mergeCell ref="B5:F6"/>
    <mergeCell ref="G5:G6"/>
    <mergeCell ref="H5:H6"/>
  </mergeCells>
  <pageMargins left="0.59055118110236227" right="0.39370078740157483" top="0.39370078740157483" bottom="1.1811023622047245" header="0" footer="0.31496062992125984"/>
  <pageSetup paperSize="9" scale="95" fitToHeight="0" orientation="portrait" r:id="rId1"/>
  <colBreaks count="1" manualBreakCount="1">
    <brk id="10" max="71"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S61"/>
  <sheetViews>
    <sheetView view="pageBreakPreview" zoomScaleNormal="100" zoomScaleSheetLayoutView="100" workbookViewId="0">
      <pane ySplit="6" topLeftCell="A7" activePane="bottomLeft" state="frozen"/>
      <selection activeCell="M28" sqref="M28"/>
      <selection pane="bottomLeft" activeCell="M51" sqref="M51"/>
    </sheetView>
  </sheetViews>
  <sheetFormatPr defaultColWidth="9.109375" defaultRowHeight="12.75" customHeight="1" x14ac:dyDescent="0.2"/>
  <cols>
    <col min="1" max="1" width="6.6640625" style="14" customWidth="1"/>
    <col min="2" max="2" width="3.6640625" style="3" customWidth="1"/>
    <col min="3" max="3" width="4.109375" style="3" customWidth="1"/>
    <col min="4" max="5" width="3.6640625" style="3" customWidth="1"/>
    <col min="6" max="6" width="40.6640625" style="3" customWidth="1"/>
    <col min="7" max="7" width="6.6640625" style="4" customWidth="1"/>
    <col min="8" max="8" width="7.6640625" style="4" customWidth="1"/>
    <col min="9" max="9" width="9.88671875" style="80" customWidth="1"/>
    <col min="10" max="10" width="11.33203125" style="80" customWidth="1"/>
    <col min="11" max="16384" width="9.109375" style="3"/>
  </cols>
  <sheetData>
    <row r="1" spans="1:10" ht="12.75" customHeight="1" x14ac:dyDescent="0.25">
      <c r="A1" s="149" t="str">
        <f>'1700'!A1</f>
        <v>CONTRACT NO.:  FP004</v>
      </c>
      <c r="B1" s="32"/>
      <c r="C1" s="32"/>
      <c r="D1" s="32"/>
      <c r="E1" s="32"/>
      <c r="F1" s="32"/>
      <c r="G1" s="1"/>
      <c r="H1" s="1"/>
    </row>
    <row r="2" spans="1:10" ht="12.75" customHeight="1" x14ac:dyDescent="0.25">
      <c r="A2" s="149"/>
      <c r="B2" s="32"/>
      <c r="C2" s="32"/>
      <c r="D2" s="32"/>
      <c r="E2" s="32"/>
      <c r="F2" s="32"/>
      <c r="G2" s="1"/>
      <c r="H2" s="1"/>
    </row>
    <row r="3" spans="1:10" ht="12" x14ac:dyDescent="0.25">
      <c r="A3" s="296" t="str">
        <f>'1700'!A3:J3</f>
        <v>FINETOWN PROPER: ROAD D (431m) AND SIMMONDS &amp; WILSON STREET (639m)</v>
      </c>
      <c r="B3" s="296"/>
      <c r="C3" s="296"/>
      <c r="D3" s="296"/>
      <c r="E3" s="296"/>
      <c r="F3" s="296"/>
      <c r="G3" s="296"/>
      <c r="H3" s="296"/>
      <c r="I3" s="296"/>
      <c r="J3" s="296"/>
    </row>
    <row r="4" spans="1:10" ht="12.75" customHeight="1" x14ac:dyDescent="0.25">
      <c r="A4" s="150"/>
      <c r="B4" s="20"/>
      <c r="C4" s="20"/>
      <c r="D4" s="20"/>
      <c r="E4" s="20"/>
      <c r="F4" s="20"/>
      <c r="G4" s="20"/>
      <c r="H4" s="20"/>
      <c r="I4" s="81"/>
      <c r="J4" s="81"/>
    </row>
    <row r="5" spans="1:10" s="26" customFormat="1" ht="12.75" customHeight="1" x14ac:dyDescent="0.25">
      <c r="A5" s="288" t="s">
        <v>0</v>
      </c>
      <c r="B5" s="324" t="s">
        <v>1</v>
      </c>
      <c r="C5" s="325"/>
      <c r="D5" s="325"/>
      <c r="E5" s="325"/>
      <c r="F5" s="326"/>
      <c r="G5" s="330" t="s">
        <v>2</v>
      </c>
      <c r="H5" s="330" t="s">
        <v>3</v>
      </c>
      <c r="I5" s="159" t="s">
        <v>4</v>
      </c>
      <c r="J5" s="159" t="s">
        <v>5</v>
      </c>
    </row>
    <row r="6" spans="1:10" s="26" customFormat="1" ht="12.75" customHeight="1" x14ac:dyDescent="0.25">
      <c r="A6" s="289"/>
      <c r="B6" s="327"/>
      <c r="C6" s="328"/>
      <c r="D6" s="328"/>
      <c r="E6" s="328"/>
      <c r="F6" s="329"/>
      <c r="G6" s="331"/>
      <c r="H6" s="331"/>
      <c r="I6" s="160" t="s">
        <v>6</v>
      </c>
      <c r="J6" s="160" t="s">
        <v>6</v>
      </c>
    </row>
    <row r="7" spans="1:10" ht="12.75" customHeight="1" x14ac:dyDescent="0.2">
      <c r="A7" s="73"/>
      <c r="B7" s="7"/>
      <c r="C7" s="8"/>
      <c r="D7" s="8"/>
      <c r="E7" s="8"/>
      <c r="F7" s="9"/>
      <c r="G7" s="6"/>
      <c r="H7" s="6"/>
      <c r="I7" s="82"/>
      <c r="J7" s="82"/>
    </row>
    <row r="8" spans="1:10" ht="12.75" customHeight="1" x14ac:dyDescent="0.2">
      <c r="A8" s="6"/>
      <c r="B8" s="88" t="s">
        <v>155</v>
      </c>
      <c r="C8" s="27"/>
      <c r="D8" s="27"/>
      <c r="E8" s="88"/>
      <c r="F8" s="9"/>
      <c r="G8" s="6"/>
      <c r="H8" s="6"/>
      <c r="I8" s="10"/>
      <c r="J8" s="10"/>
    </row>
    <row r="9" spans="1:10" ht="12" x14ac:dyDescent="0.2">
      <c r="A9" s="6"/>
      <c r="B9" s="303" t="s">
        <v>156</v>
      </c>
      <c r="C9" s="307"/>
      <c r="D9" s="307"/>
      <c r="E9" s="307"/>
      <c r="F9" s="308"/>
      <c r="G9" s="6"/>
      <c r="H9" s="6"/>
      <c r="I9" s="10"/>
      <c r="J9" s="10"/>
    </row>
    <row r="10" spans="1:10" ht="12.75" customHeight="1" x14ac:dyDescent="0.2">
      <c r="A10" s="107"/>
      <c r="B10" s="104"/>
      <c r="C10" s="96"/>
      <c r="D10" s="96"/>
      <c r="E10" s="96"/>
      <c r="F10" s="9"/>
      <c r="G10" s="6"/>
      <c r="H10" s="6"/>
      <c r="I10" s="10"/>
      <c r="J10" s="10"/>
    </row>
    <row r="11" spans="1:10" ht="12.75" customHeight="1" x14ac:dyDescent="0.2">
      <c r="A11" s="171" t="s">
        <v>157</v>
      </c>
      <c r="B11" s="345" t="s">
        <v>290</v>
      </c>
      <c r="C11" s="307"/>
      <c r="D11" s="307"/>
      <c r="E11" s="307"/>
      <c r="F11" s="308"/>
      <c r="G11" s="6"/>
      <c r="H11" s="6"/>
      <c r="I11" s="85"/>
      <c r="J11" s="10"/>
    </row>
    <row r="12" spans="1:10" ht="12.75" customHeight="1" x14ac:dyDescent="0.2">
      <c r="A12" s="112"/>
      <c r="B12" s="101"/>
      <c r="C12" s="96"/>
      <c r="D12" s="96"/>
      <c r="E12" s="96"/>
      <c r="F12" s="9"/>
      <c r="G12" s="6"/>
      <c r="H12" s="6"/>
      <c r="I12" s="10"/>
      <c r="J12" s="10"/>
    </row>
    <row r="13" spans="1:10" ht="12.6" customHeight="1" x14ac:dyDescent="0.2">
      <c r="A13" s="112"/>
      <c r="B13" s="108" t="s">
        <v>10</v>
      </c>
      <c r="C13" s="282" t="s">
        <v>158</v>
      </c>
      <c r="D13" s="283"/>
      <c r="E13" s="283"/>
      <c r="F13" s="284"/>
      <c r="G13" s="24"/>
      <c r="H13" s="6"/>
      <c r="I13" s="10"/>
      <c r="J13" s="10"/>
    </row>
    <row r="14" spans="1:10" ht="12.75" customHeight="1" x14ac:dyDescent="0.2">
      <c r="A14" s="6"/>
      <c r="B14" s="7"/>
      <c r="F14" s="9"/>
      <c r="G14" s="6"/>
      <c r="H14" s="89"/>
      <c r="I14" s="10"/>
      <c r="J14" s="10"/>
    </row>
    <row r="15" spans="1:10" ht="12.75" customHeight="1" x14ac:dyDescent="0.2">
      <c r="A15" s="100"/>
      <c r="B15" s="108"/>
      <c r="C15" s="105" t="s">
        <v>85</v>
      </c>
      <c r="D15" s="298" t="s">
        <v>268</v>
      </c>
      <c r="E15" s="298"/>
      <c r="F15" s="299"/>
      <c r="G15" s="24" t="s">
        <v>125</v>
      </c>
      <c r="H15" s="6">
        <f>250+200</f>
        <v>450</v>
      </c>
      <c r="I15" s="266"/>
      <c r="J15" s="266"/>
    </row>
    <row r="16" spans="1:10" ht="12.75" customHeight="1" x14ac:dyDescent="0.2">
      <c r="A16" s="100"/>
      <c r="B16" s="108"/>
      <c r="C16" s="172"/>
      <c r="D16" s="283"/>
      <c r="E16" s="283"/>
      <c r="F16" s="284"/>
      <c r="G16" s="24"/>
      <c r="H16" s="6"/>
      <c r="I16" s="85"/>
      <c r="J16" s="85"/>
    </row>
    <row r="17" spans="1:19" ht="12.75" customHeight="1" x14ac:dyDescent="0.2">
      <c r="A17" s="171" t="s">
        <v>292</v>
      </c>
      <c r="B17" s="345" t="s">
        <v>291</v>
      </c>
      <c r="C17" s="307"/>
      <c r="D17" s="307"/>
      <c r="E17" s="307"/>
      <c r="F17" s="308"/>
      <c r="G17" s="6"/>
      <c r="H17" s="6"/>
      <c r="I17" s="225"/>
      <c r="J17" s="10"/>
    </row>
    <row r="18" spans="1:19" ht="12.75" customHeight="1" x14ac:dyDescent="0.2">
      <c r="A18" s="100"/>
      <c r="B18" s="108"/>
      <c r="C18" s="172"/>
      <c r="D18" s="110"/>
      <c r="E18" s="110"/>
      <c r="F18" s="173"/>
      <c r="G18" s="24"/>
      <c r="H18" s="6"/>
      <c r="I18" s="85"/>
      <c r="J18" s="85"/>
    </row>
    <row r="19" spans="1:19" ht="12.75" customHeight="1" x14ac:dyDescent="0.2">
      <c r="A19" s="100"/>
      <c r="B19" s="108" t="s">
        <v>10</v>
      </c>
      <c r="C19" s="282" t="s">
        <v>159</v>
      </c>
      <c r="D19" s="283"/>
      <c r="E19" s="283"/>
      <c r="F19" s="284"/>
      <c r="G19" s="24" t="s">
        <v>125</v>
      </c>
      <c r="H19" s="6">
        <f>495+513</f>
        <v>1008</v>
      </c>
      <c r="I19" s="266"/>
      <c r="J19" s="266"/>
    </row>
    <row r="20" spans="1:19" ht="12.75" customHeight="1" x14ac:dyDescent="0.2">
      <c r="A20" s="100"/>
      <c r="B20" s="108"/>
      <c r="C20" s="172"/>
      <c r="D20" s="110"/>
      <c r="E20" s="110"/>
      <c r="F20" s="173"/>
      <c r="G20" s="24"/>
      <c r="H20" s="6"/>
      <c r="I20" s="85"/>
      <c r="J20" s="85"/>
    </row>
    <row r="21" spans="1:19" ht="12.75" customHeight="1" x14ac:dyDescent="0.2">
      <c r="A21" s="100"/>
      <c r="B21" s="108" t="s">
        <v>12</v>
      </c>
      <c r="C21" s="282" t="s">
        <v>160</v>
      </c>
      <c r="D21" s="283"/>
      <c r="E21" s="283"/>
      <c r="F21" s="284"/>
      <c r="G21" s="24" t="s">
        <v>125</v>
      </c>
      <c r="H21" s="6">
        <f>327+342</f>
        <v>669</v>
      </c>
      <c r="I21" s="266"/>
      <c r="J21" s="266"/>
    </row>
    <row r="22" spans="1:19" ht="12.75" customHeight="1" x14ac:dyDescent="0.2">
      <c r="A22" s="100"/>
      <c r="B22" s="108"/>
      <c r="C22" s="172"/>
      <c r="D22" s="110"/>
      <c r="E22" s="110"/>
      <c r="F22" s="173"/>
      <c r="G22" s="24"/>
      <c r="H22" s="6"/>
      <c r="I22" s="85"/>
      <c r="J22" s="85"/>
    </row>
    <row r="23" spans="1:19" ht="12.75" customHeight="1" x14ac:dyDescent="0.2">
      <c r="A23" s="100"/>
      <c r="B23" s="108" t="s">
        <v>15</v>
      </c>
      <c r="C23" s="282" t="s">
        <v>161</v>
      </c>
      <c r="D23" s="283"/>
      <c r="E23" s="283"/>
      <c r="F23" s="284"/>
      <c r="G23" s="24" t="s">
        <v>125</v>
      </c>
      <c r="H23" s="6">
        <f>178+145</f>
        <v>323</v>
      </c>
      <c r="I23" s="266"/>
      <c r="J23" s="266"/>
    </row>
    <row r="24" spans="1:19" ht="12.75" customHeight="1" x14ac:dyDescent="0.2">
      <c r="A24" s="100"/>
      <c r="B24" s="108"/>
      <c r="C24" s="172"/>
      <c r="D24" s="110"/>
      <c r="E24" s="110"/>
      <c r="F24" s="173"/>
      <c r="G24" s="24"/>
      <c r="H24" s="6"/>
      <c r="I24" s="85"/>
      <c r="J24" s="85"/>
    </row>
    <row r="25" spans="1:19" ht="12.75" customHeight="1" x14ac:dyDescent="0.2">
      <c r="A25" s="253">
        <v>33.1</v>
      </c>
      <c r="B25" s="345" t="s">
        <v>162</v>
      </c>
      <c r="C25" s="307"/>
      <c r="D25" s="307"/>
      <c r="E25" s="307"/>
      <c r="F25" s="308"/>
      <c r="G25" s="24"/>
      <c r="H25" s="6"/>
      <c r="I25" s="85"/>
      <c r="J25" s="85"/>
    </row>
    <row r="26" spans="1:19" ht="12.75" customHeight="1" x14ac:dyDescent="0.2">
      <c r="A26" s="100"/>
      <c r="B26" s="108"/>
      <c r="C26" s="172"/>
      <c r="D26" s="110"/>
      <c r="E26" s="110"/>
      <c r="F26" s="173"/>
      <c r="G26" s="24"/>
      <c r="H26" s="6"/>
      <c r="I26" s="85"/>
      <c r="J26" s="85"/>
    </row>
    <row r="27" spans="1:19" ht="12.75" customHeight="1" x14ac:dyDescent="0.2">
      <c r="A27" s="100"/>
      <c r="B27" s="108" t="s">
        <v>12</v>
      </c>
      <c r="C27" s="282" t="s">
        <v>277</v>
      </c>
      <c r="D27" s="283"/>
      <c r="E27" s="283"/>
      <c r="F27" s="284"/>
      <c r="G27" s="24" t="s">
        <v>125</v>
      </c>
      <c r="H27" s="209">
        <f>360+576</f>
        <v>936</v>
      </c>
      <c r="I27" s="266"/>
      <c r="J27" s="266"/>
    </row>
    <row r="28" spans="1:19" ht="12.75" customHeight="1" x14ac:dyDescent="0.2">
      <c r="A28" s="100"/>
      <c r="B28" s="101"/>
      <c r="C28" s="27"/>
      <c r="D28" s="27"/>
      <c r="E28" s="27"/>
      <c r="F28" s="9"/>
      <c r="G28" s="6"/>
      <c r="H28" s="6"/>
      <c r="I28" s="10"/>
      <c r="J28" s="10"/>
    </row>
    <row r="29" spans="1:19" ht="12.75" customHeight="1" x14ac:dyDescent="0.2">
      <c r="A29" s="171">
        <v>33.130000000000003</v>
      </c>
      <c r="B29" s="345" t="s">
        <v>163</v>
      </c>
      <c r="C29" s="307"/>
      <c r="D29" s="307"/>
      <c r="E29" s="307"/>
      <c r="F29" s="308"/>
      <c r="G29" s="6"/>
      <c r="H29" s="6"/>
      <c r="I29" s="10"/>
      <c r="J29" s="10"/>
      <c r="M29" s="137"/>
      <c r="N29" s="137"/>
      <c r="O29" s="137"/>
      <c r="P29" s="137"/>
      <c r="Q29" s="137"/>
      <c r="R29" s="138"/>
      <c r="S29" s="139"/>
    </row>
    <row r="30" spans="1:19" ht="12.75" customHeight="1" x14ac:dyDescent="0.2">
      <c r="A30" s="100"/>
      <c r="B30" s="108"/>
      <c r="C30" s="27"/>
      <c r="D30" s="27"/>
      <c r="E30" s="27"/>
      <c r="F30" s="9"/>
      <c r="G30" s="6"/>
      <c r="H30" s="6"/>
      <c r="I30" s="82"/>
      <c r="J30" s="85"/>
    </row>
    <row r="31" spans="1:19" ht="12.75" customHeight="1" x14ac:dyDescent="0.2">
      <c r="A31" s="100"/>
      <c r="B31" s="108" t="s">
        <v>10</v>
      </c>
      <c r="C31" s="27" t="s">
        <v>164</v>
      </c>
      <c r="D31" s="27"/>
      <c r="E31" s="27"/>
      <c r="F31" s="9"/>
      <c r="G31" s="24" t="s">
        <v>154</v>
      </c>
      <c r="H31" s="6">
        <f>1417+3004</f>
        <v>4421</v>
      </c>
      <c r="I31" s="266"/>
      <c r="J31" s="266"/>
      <c r="M31" s="137"/>
      <c r="N31" s="137"/>
      <c r="O31" s="137"/>
      <c r="P31" s="137"/>
      <c r="Q31" s="137"/>
      <c r="R31" s="138"/>
      <c r="S31" s="139"/>
    </row>
    <row r="32" spans="1:19" ht="12.75" customHeight="1" x14ac:dyDescent="0.2">
      <c r="A32" s="100"/>
      <c r="B32" s="105"/>
      <c r="C32" s="27"/>
      <c r="D32" s="27"/>
      <c r="E32" s="27"/>
      <c r="F32" s="9"/>
      <c r="G32" s="6"/>
      <c r="H32" s="6"/>
      <c r="I32" s="85"/>
      <c r="J32" s="85"/>
      <c r="M32" s="141"/>
      <c r="N32" s="126"/>
      <c r="O32" s="127"/>
      <c r="P32" s="127"/>
      <c r="Q32" s="142"/>
      <c r="R32" s="138"/>
      <c r="S32" s="139"/>
    </row>
    <row r="33" spans="1:19" ht="12.75" customHeight="1" x14ac:dyDescent="0.2">
      <c r="A33" s="100"/>
      <c r="B33" s="108" t="s">
        <v>12</v>
      </c>
      <c r="C33" s="27" t="s">
        <v>165</v>
      </c>
      <c r="D33" s="27"/>
      <c r="E33" s="27"/>
      <c r="F33" s="9"/>
      <c r="G33" s="24" t="s">
        <v>154</v>
      </c>
      <c r="H33" s="6">
        <f>1417+3004</f>
        <v>4421</v>
      </c>
      <c r="I33" s="266"/>
      <c r="J33" s="266"/>
      <c r="M33" s="141"/>
      <c r="N33" s="126"/>
      <c r="O33" s="127"/>
      <c r="P33" s="127"/>
      <c r="Q33" s="142"/>
      <c r="R33" s="138"/>
      <c r="S33" s="139"/>
    </row>
    <row r="34" spans="1:19" ht="12.75" customHeight="1" x14ac:dyDescent="0.2">
      <c r="A34" s="100"/>
      <c r="B34" s="105"/>
      <c r="C34" s="27"/>
      <c r="D34" s="27"/>
      <c r="E34" s="27"/>
      <c r="F34" s="9"/>
      <c r="G34" s="6"/>
      <c r="H34" s="6"/>
      <c r="I34" s="85"/>
      <c r="J34" s="85"/>
      <c r="M34" s="141"/>
      <c r="N34" s="126"/>
      <c r="O34" s="127"/>
      <c r="P34" s="127"/>
      <c r="Q34" s="142"/>
      <c r="R34" s="138"/>
      <c r="S34" s="139"/>
    </row>
    <row r="35" spans="1:19" ht="25.5" customHeight="1" x14ac:dyDescent="0.2">
      <c r="A35" s="171">
        <v>33.14</v>
      </c>
      <c r="B35" s="303" t="s">
        <v>269</v>
      </c>
      <c r="C35" s="307"/>
      <c r="D35" s="307"/>
      <c r="E35" s="307"/>
      <c r="F35" s="308"/>
      <c r="G35" s="6"/>
      <c r="H35" s="6"/>
      <c r="I35" s="10"/>
      <c r="J35" s="10"/>
      <c r="M35" s="356"/>
      <c r="N35" s="356"/>
      <c r="O35" s="356"/>
      <c r="P35" s="356"/>
      <c r="Q35" s="356"/>
      <c r="R35" s="138"/>
      <c r="S35" s="139"/>
    </row>
    <row r="36" spans="1:19" ht="12.75" customHeight="1" x14ac:dyDescent="0.2">
      <c r="A36" s="93"/>
      <c r="B36" s="21"/>
      <c r="C36" s="105"/>
      <c r="D36" s="27"/>
      <c r="E36" s="27"/>
      <c r="F36" s="9"/>
      <c r="G36" s="6"/>
      <c r="H36" s="6"/>
      <c r="I36" s="10"/>
      <c r="J36" s="10"/>
    </row>
    <row r="37" spans="1:19" ht="12.75" customHeight="1" x14ac:dyDescent="0.2">
      <c r="A37" s="100"/>
      <c r="B37" s="108" t="s">
        <v>10</v>
      </c>
      <c r="C37" s="283" t="s">
        <v>166</v>
      </c>
      <c r="D37" s="283"/>
      <c r="E37" s="283"/>
      <c r="F37" s="284"/>
      <c r="G37" s="24" t="s">
        <v>125</v>
      </c>
      <c r="H37" s="6">
        <v>20</v>
      </c>
      <c r="I37" s="264"/>
      <c r="J37" s="264"/>
    </row>
    <row r="38" spans="1:19" ht="12.75" customHeight="1" x14ac:dyDescent="0.2">
      <c r="A38" s="108"/>
      <c r="B38" s="101"/>
      <c r="C38" s="105"/>
      <c r="D38" s="27"/>
      <c r="E38" s="27"/>
      <c r="F38" s="9"/>
      <c r="G38" s="6"/>
      <c r="H38" s="6"/>
      <c r="I38" s="85"/>
      <c r="J38" s="10"/>
    </row>
    <row r="39" spans="1:19" ht="12.75" customHeight="1" x14ac:dyDescent="0.2">
      <c r="A39" s="100"/>
      <c r="B39" s="108" t="s">
        <v>12</v>
      </c>
      <c r="C39" s="283" t="s">
        <v>167</v>
      </c>
      <c r="D39" s="283"/>
      <c r="E39" s="283"/>
      <c r="F39" s="284"/>
      <c r="G39" s="24" t="s">
        <v>125</v>
      </c>
      <c r="H39" s="6">
        <v>5</v>
      </c>
      <c r="I39" s="266"/>
      <c r="J39" s="266"/>
    </row>
    <row r="40" spans="1:19" ht="12.75" customHeight="1" x14ac:dyDescent="0.2">
      <c r="A40" s="100"/>
      <c r="B40" s="101"/>
      <c r="C40" s="105"/>
      <c r="D40" s="27"/>
      <c r="E40" s="27"/>
      <c r="F40" s="9"/>
      <c r="G40" s="6"/>
      <c r="H40" s="6"/>
      <c r="I40" s="10"/>
      <c r="J40" s="10"/>
    </row>
    <row r="41" spans="1:19" ht="12.75" customHeight="1" x14ac:dyDescent="0.2">
      <c r="A41" s="135"/>
      <c r="B41" s="130"/>
      <c r="C41" s="23"/>
      <c r="D41" s="21"/>
      <c r="E41" s="21"/>
      <c r="F41" s="9"/>
      <c r="G41" s="24"/>
      <c r="H41" s="6"/>
      <c r="I41" s="82"/>
      <c r="J41" s="85"/>
    </row>
    <row r="42" spans="1:19" ht="12.75" customHeight="1" x14ac:dyDescent="0.2">
      <c r="A42" s="135"/>
      <c r="B42" s="174"/>
      <c r="D42" s="21"/>
      <c r="E42" s="21"/>
      <c r="F42" s="9"/>
      <c r="G42" s="24"/>
      <c r="H42" s="6"/>
      <c r="I42" s="82"/>
      <c r="J42" s="85"/>
    </row>
    <row r="43" spans="1:19" ht="12.75" customHeight="1" x14ac:dyDescent="0.2">
      <c r="A43" s="135"/>
      <c r="B43" s="130"/>
      <c r="C43" s="23"/>
      <c r="D43" s="21"/>
      <c r="E43" s="21"/>
      <c r="F43" s="9"/>
      <c r="G43" s="24"/>
      <c r="H43" s="6"/>
      <c r="I43" s="82"/>
      <c r="J43" s="85"/>
    </row>
    <row r="44" spans="1:19" ht="12.75" customHeight="1" x14ac:dyDescent="0.2">
      <c r="A44" s="135"/>
      <c r="B44" s="31"/>
      <c r="C44" s="30"/>
      <c r="D44" s="21"/>
      <c r="E44" s="21"/>
      <c r="F44" s="9"/>
      <c r="G44" s="24"/>
      <c r="H44" s="6"/>
      <c r="I44" s="82"/>
      <c r="J44" s="85"/>
    </row>
    <row r="45" spans="1:19" ht="12.75" customHeight="1" x14ac:dyDescent="0.2">
      <c r="A45" s="135"/>
      <c r="G45" s="24"/>
      <c r="H45" s="6"/>
      <c r="I45" s="82"/>
      <c r="J45" s="85"/>
    </row>
    <row r="46" spans="1:19" ht="12.75" customHeight="1" x14ac:dyDescent="0.2">
      <c r="A46" s="135"/>
      <c r="C46" s="109"/>
      <c r="D46" s="27"/>
      <c r="G46" s="24"/>
      <c r="H46" s="6"/>
      <c r="I46" s="82"/>
      <c r="J46" s="85"/>
    </row>
    <row r="47" spans="1:19" ht="12.75" customHeight="1" x14ac:dyDescent="0.2">
      <c r="A47" s="107"/>
      <c r="B47" s="104"/>
      <c r="C47" s="14"/>
      <c r="D47" s="14"/>
      <c r="E47" s="14"/>
      <c r="F47" s="155"/>
      <c r="G47" s="24"/>
      <c r="H47" s="6"/>
      <c r="I47" s="82"/>
      <c r="J47" s="85"/>
    </row>
    <row r="48" spans="1:19" ht="12.75" customHeight="1" x14ac:dyDescent="0.2">
      <c r="A48" s="135"/>
      <c r="C48" s="109"/>
      <c r="D48" s="27"/>
      <c r="G48" s="24"/>
      <c r="H48" s="6"/>
      <c r="I48" s="82"/>
      <c r="J48" s="85"/>
    </row>
    <row r="49" spans="1:10" ht="12.75" customHeight="1" x14ac:dyDescent="0.2">
      <c r="A49" s="135"/>
      <c r="C49" s="109"/>
      <c r="D49" s="27"/>
      <c r="G49" s="24"/>
      <c r="H49" s="6"/>
      <c r="I49" s="82"/>
      <c r="J49" s="85"/>
    </row>
    <row r="50" spans="1:10" ht="12.75" customHeight="1" x14ac:dyDescent="0.2">
      <c r="A50" s="135"/>
      <c r="C50" s="109"/>
      <c r="D50" s="27"/>
      <c r="G50" s="24"/>
      <c r="H50" s="6"/>
      <c r="I50" s="82"/>
      <c r="J50" s="85"/>
    </row>
    <row r="51" spans="1:10" ht="12.75" customHeight="1" x14ac:dyDescent="0.2">
      <c r="A51" s="135"/>
      <c r="C51" s="109"/>
      <c r="D51" s="27"/>
      <c r="G51" s="24"/>
      <c r="H51" s="6"/>
      <c r="I51" s="82"/>
      <c r="J51" s="85"/>
    </row>
    <row r="52" spans="1:10" ht="12.75" customHeight="1" x14ac:dyDescent="0.2">
      <c r="A52" s="135"/>
      <c r="C52" s="109"/>
      <c r="D52" s="27"/>
      <c r="G52" s="24"/>
      <c r="H52" s="6"/>
      <c r="I52" s="82"/>
      <c r="J52" s="85"/>
    </row>
    <row r="53" spans="1:10" ht="12.75" customHeight="1" x14ac:dyDescent="0.2">
      <c r="A53" s="135"/>
      <c r="C53" s="109"/>
      <c r="D53" s="27"/>
      <c r="G53" s="24"/>
      <c r="H53" s="6"/>
      <c r="I53" s="82"/>
      <c r="J53" s="85"/>
    </row>
    <row r="54" spans="1:10" ht="12.75" customHeight="1" x14ac:dyDescent="0.2">
      <c r="A54" s="135"/>
      <c r="C54" s="109"/>
      <c r="D54" s="27"/>
      <c r="G54" s="24"/>
      <c r="H54" s="6"/>
      <c r="I54" s="82"/>
      <c r="J54" s="85"/>
    </row>
    <row r="55" spans="1:10" ht="12.75" customHeight="1" x14ac:dyDescent="0.2">
      <c r="A55" s="135"/>
      <c r="B55" s="134"/>
      <c r="C55" s="14"/>
      <c r="D55" s="14"/>
      <c r="E55" s="14"/>
      <c r="F55" s="155"/>
      <c r="G55" s="24"/>
      <c r="H55" s="6"/>
      <c r="I55" s="82"/>
      <c r="J55" s="85"/>
    </row>
    <row r="56" spans="1:10" ht="12.75" customHeight="1" x14ac:dyDescent="0.2">
      <c r="A56" s="135"/>
      <c r="B56" s="134"/>
      <c r="C56" s="14"/>
      <c r="D56" s="14"/>
      <c r="E56" s="14"/>
      <c r="F56" s="155"/>
      <c r="G56" s="24"/>
      <c r="H56" s="6"/>
      <c r="I56" s="82"/>
      <c r="J56" s="85"/>
    </row>
    <row r="57" spans="1:10" ht="12.75" customHeight="1" x14ac:dyDescent="0.2">
      <c r="A57" s="135"/>
      <c r="B57" s="133"/>
      <c r="E57" s="128"/>
      <c r="F57" s="129"/>
      <c r="G57" s="24"/>
      <c r="H57" s="6"/>
      <c r="I57" s="82"/>
      <c r="J57" s="85"/>
    </row>
    <row r="58" spans="1:10" ht="12.75" customHeight="1" x14ac:dyDescent="0.2">
      <c r="A58" s="5"/>
      <c r="B58" s="88" t="s">
        <v>155</v>
      </c>
      <c r="C58" s="27"/>
      <c r="D58" s="27"/>
      <c r="E58" s="88"/>
      <c r="F58" s="9"/>
      <c r="G58" s="6"/>
      <c r="H58" s="6"/>
      <c r="I58" s="82"/>
      <c r="J58" s="82"/>
    </row>
    <row r="59" spans="1:10" ht="12" x14ac:dyDescent="0.2">
      <c r="A59" s="5"/>
      <c r="B59" s="303" t="s">
        <v>156</v>
      </c>
      <c r="C59" s="307"/>
      <c r="D59" s="307"/>
      <c r="E59" s="307"/>
      <c r="F59" s="308"/>
      <c r="G59" s="6"/>
      <c r="H59" s="6"/>
      <c r="I59" s="82"/>
      <c r="J59" s="82"/>
    </row>
    <row r="60" spans="1:10" ht="12.75" customHeight="1" x14ac:dyDescent="0.25">
      <c r="A60" s="5"/>
      <c r="B60" s="18"/>
      <c r="C60" s="15"/>
      <c r="D60" s="15"/>
      <c r="E60" s="15"/>
      <c r="F60" s="16"/>
      <c r="G60" s="6"/>
      <c r="H60" s="6"/>
      <c r="I60" s="82"/>
      <c r="J60" s="82"/>
    </row>
    <row r="61" spans="1:10" ht="12.75" customHeight="1" x14ac:dyDescent="0.25">
      <c r="A61" s="11"/>
      <c r="B61" s="352" t="s">
        <v>149</v>
      </c>
      <c r="C61" s="353"/>
      <c r="D61" s="353"/>
      <c r="E61" s="353"/>
      <c r="F61" s="353"/>
      <c r="G61" s="353"/>
      <c r="H61" s="353"/>
      <c r="I61" s="354"/>
      <c r="J61" s="270"/>
    </row>
  </sheetData>
  <sheetProtection algorithmName="SHA-512" hashValue="xvQM1LAKKtRqHKxOT+dVctYrwr3o7uuvS0Q2w1rS7fLv5hdnIUDPmBfrUlOscu2Gpsr2YQN0FRnt+j/CEf8neQ==" saltValue="op/BC0MU4zOVnt8SkFgjIg==" spinCount="100000" sheet="1" objects="1" scenarios="1"/>
  <mergeCells count="23">
    <mergeCell ref="B59:F59"/>
    <mergeCell ref="B61:I61"/>
    <mergeCell ref="D16:F16"/>
    <mergeCell ref="B17:F17"/>
    <mergeCell ref="C19:F19"/>
    <mergeCell ref="C21:F21"/>
    <mergeCell ref="B29:F29"/>
    <mergeCell ref="B35:F35"/>
    <mergeCell ref="M35:Q35"/>
    <mergeCell ref="C37:F37"/>
    <mergeCell ref="C39:F39"/>
    <mergeCell ref="B11:F11"/>
    <mergeCell ref="C13:F13"/>
    <mergeCell ref="B25:F25"/>
    <mergeCell ref="C27:F27"/>
    <mergeCell ref="D15:F15"/>
    <mergeCell ref="C23:F23"/>
    <mergeCell ref="B9:F9"/>
    <mergeCell ref="A3:J3"/>
    <mergeCell ref="A5:A6"/>
    <mergeCell ref="B5:F6"/>
    <mergeCell ref="G5:G6"/>
    <mergeCell ref="H5:H6"/>
  </mergeCells>
  <pageMargins left="0.59055118110236227" right="0.39370078740157483" top="0.39370078740157483" bottom="1.1811023622047245" header="0" footer="0.31496062992125984"/>
  <pageSetup paperSize="9" scale="95" fitToHeight="0" orientation="portrait" r:id="rId1"/>
  <colBreaks count="1" manualBreakCount="1">
    <brk id="10" max="7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56</vt:i4>
      </vt:variant>
    </vt:vector>
  </HeadingPairs>
  <TitlesOfParts>
    <vt:vector size="76" baseType="lpstr">
      <vt:lpstr>1200</vt:lpstr>
      <vt:lpstr>1300</vt:lpstr>
      <vt:lpstr>1400</vt:lpstr>
      <vt:lpstr>1500</vt:lpstr>
      <vt:lpstr>1700</vt:lpstr>
      <vt:lpstr>2100</vt:lpstr>
      <vt:lpstr>2200</vt:lpstr>
      <vt:lpstr>2300</vt:lpstr>
      <vt:lpstr>3300</vt:lpstr>
      <vt:lpstr>3400</vt:lpstr>
      <vt:lpstr>3500</vt:lpstr>
      <vt:lpstr>3600</vt:lpstr>
      <vt:lpstr>3800</vt:lpstr>
      <vt:lpstr>4100</vt:lpstr>
      <vt:lpstr>4200</vt:lpstr>
      <vt:lpstr>5600</vt:lpstr>
      <vt:lpstr>5700</vt:lpstr>
      <vt:lpstr>8100</vt:lpstr>
      <vt:lpstr>Sum</vt:lpstr>
      <vt:lpstr>Sum Opt2</vt:lpstr>
      <vt:lpstr>'1200'!Print_Area</vt:lpstr>
      <vt:lpstr>'1300'!Print_Area</vt:lpstr>
      <vt:lpstr>'1400'!Print_Area</vt:lpstr>
      <vt:lpstr>'1500'!Print_Area</vt:lpstr>
      <vt:lpstr>'1700'!Print_Area</vt:lpstr>
      <vt:lpstr>'2100'!Print_Area</vt:lpstr>
      <vt:lpstr>'2200'!Print_Area</vt:lpstr>
      <vt:lpstr>'2300'!Print_Area</vt:lpstr>
      <vt:lpstr>'3300'!Print_Area</vt:lpstr>
      <vt:lpstr>'3400'!Print_Area</vt:lpstr>
      <vt:lpstr>'3500'!Print_Area</vt:lpstr>
      <vt:lpstr>'3600'!Print_Area</vt:lpstr>
      <vt:lpstr>'3800'!Print_Area</vt:lpstr>
      <vt:lpstr>'4100'!Print_Area</vt:lpstr>
      <vt:lpstr>'4200'!Print_Area</vt:lpstr>
      <vt:lpstr>'5600'!Print_Area</vt:lpstr>
      <vt:lpstr>'5700'!Print_Area</vt:lpstr>
      <vt:lpstr>'8100'!Print_Area</vt:lpstr>
      <vt:lpstr>Sum!Print_Area</vt:lpstr>
      <vt:lpstr>'Sum Opt2'!Print_Area</vt:lpstr>
      <vt:lpstr>'1200'!Print_Titles</vt:lpstr>
      <vt:lpstr>'1300'!Print_Titles</vt:lpstr>
      <vt:lpstr>'1400'!Print_Titles</vt:lpstr>
      <vt:lpstr>'1500'!Print_Titles</vt:lpstr>
      <vt:lpstr>'1700'!Print_Titles</vt:lpstr>
      <vt:lpstr>'2100'!Print_Titles</vt:lpstr>
      <vt:lpstr>'2200'!Print_Titles</vt:lpstr>
      <vt:lpstr>'2300'!Print_Titles</vt:lpstr>
      <vt:lpstr>'3300'!Print_Titles</vt:lpstr>
      <vt:lpstr>'3400'!Print_Titles</vt:lpstr>
      <vt:lpstr>'3500'!Print_Titles</vt:lpstr>
      <vt:lpstr>'3600'!Print_Titles</vt:lpstr>
      <vt:lpstr>'3800'!Print_Titles</vt:lpstr>
      <vt:lpstr>'4100'!Print_Titles</vt:lpstr>
      <vt:lpstr>'4200'!Print_Titles</vt:lpstr>
      <vt:lpstr>'5600'!Print_Titles</vt:lpstr>
      <vt:lpstr>'5700'!Print_Titles</vt:lpstr>
      <vt:lpstr>'8100'!Print_Titles</vt:lpstr>
      <vt:lpstr>'1200'!Tender</vt:lpstr>
      <vt:lpstr>'1300'!Tender</vt:lpstr>
      <vt:lpstr>'1400'!Tender</vt:lpstr>
      <vt:lpstr>'1500'!Tender</vt:lpstr>
      <vt:lpstr>'1700'!Tender</vt:lpstr>
      <vt:lpstr>'2100'!Tender</vt:lpstr>
      <vt:lpstr>'2200'!Tender</vt:lpstr>
      <vt:lpstr>'2300'!Tender</vt:lpstr>
      <vt:lpstr>'3300'!Tender</vt:lpstr>
      <vt:lpstr>'3400'!Tender</vt:lpstr>
      <vt:lpstr>'3500'!Tender</vt:lpstr>
      <vt:lpstr>'3600'!Tender</vt:lpstr>
      <vt:lpstr>'3800'!Tender</vt:lpstr>
      <vt:lpstr>'4100'!Tender</vt:lpstr>
      <vt:lpstr>'4200'!Tender</vt:lpstr>
      <vt:lpstr>'5600'!Tender</vt:lpstr>
      <vt:lpstr>'5700'!Tender</vt:lpstr>
      <vt:lpstr>'8100'!Tender</vt:lpstr>
    </vt:vector>
  </TitlesOfParts>
  <Manager/>
  <Company>Bigen Africa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landgw</dc:creator>
  <cp:keywords/>
  <dc:description/>
  <cp:lastModifiedBy>Simbo</cp:lastModifiedBy>
  <cp:revision/>
  <cp:lastPrinted>2022-10-03T20:15:24Z</cp:lastPrinted>
  <dcterms:created xsi:type="dcterms:W3CDTF">2008-02-12T06:10:05Z</dcterms:created>
  <dcterms:modified xsi:type="dcterms:W3CDTF">2022-10-13T09:37:00Z</dcterms:modified>
  <cp:category/>
  <cp:contentStatus/>
</cp:coreProperties>
</file>